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380" tabRatio="851" activeTab="0"/>
  </bookViews>
  <sheets>
    <sheet name="1-Plan" sheetId="1" r:id="rId1"/>
    <sheet name="2-Chart" sheetId="2" r:id="rId2"/>
    <sheet name="3-Pers" sheetId="3" r:id="rId3"/>
    <sheet name="4-Equ" sheetId="4" r:id="rId4"/>
    <sheet name="5-Mat" sheetId="5" r:id="rId5"/>
    <sheet name="6-SubC" sheetId="6" r:id="rId6"/>
    <sheet name="7-ODC" sheetId="7" r:id="rId7"/>
    <sheet name="8-Trav" sheetId="8" r:id="rId8"/>
    <sheet name="9-Fin" sheetId="9" r:id="rId9"/>
    <sheet name="10-FinC" sheetId="10" r:id="rId10"/>
    <sheet name="11-List" sheetId="11" r:id="rId11"/>
    <sheet name="S-(9)" sheetId="12" r:id="rId12"/>
    <sheet name="S-(10)" sheetId="13" r:id="rId13"/>
    <sheet name="Help " sheetId="14" r:id="rId14"/>
  </sheets>
  <definedNames>
    <definedName name="_xlnm.Print_Titles" localSheetId="2">'3-Pers'!$3:$4</definedName>
    <definedName name="_xlnm.Print_Area" localSheetId="9">'10-FinC'!$A$1:$O$26</definedName>
    <definedName name="_xlnm.Print_Area" localSheetId="10">'11-List'!$A$1:$T$78</definedName>
    <definedName name="_xlnm.Print_Area" localSheetId="0">'1-Plan'!$A$1:$S$51</definedName>
    <definedName name="_xlnm.Print_Area" localSheetId="1">'2-Chart'!$A$1:$AM$29</definedName>
    <definedName name="_xlnm.Print_Area" localSheetId="2">'3-Pers'!$A$1:$AK$94</definedName>
    <definedName name="_xlnm.Print_Area" localSheetId="3">'4-Equ'!$A$1:$T$59</definedName>
    <definedName name="_xlnm.Print_Area" localSheetId="4">'5-Mat'!$A$1:$S$63</definedName>
    <definedName name="_xlnm.Print_Area" localSheetId="5">'6-SubC'!$A$1:$T$42</definedName>
    <definedName name="_xlnm.Print_Area" localSheetId="6">'7-ODC'!$A$1:$S$57</definedName>
    <definedName name="_xlnm.Print_Area" localSheetId="7">'8-Trav'!$A$1:$U$48</definedName>
    <definedName name="_xlnm.Print_Area" localSheetId="8">'9-Fin'!$A$1:$O$33</definedName>
    <definedName name="_xlnm.Print_Area" localSheetId="13">'Help '!$A$1:$L$150</definedName>
    <definedName name="_xlnm.Print_Area" localSheetId="12">'S-(10)'!$A$1:$N$100</definedName>
    <definedName name="_xlnm.Print_Area" localSheetId="11">'S-(9)'!$A$1:$O$100</definedName>
  </definedNames>
  <calcPr fullCalcOnLoad="1"/>
</workbook>
</file>

<file path=xl/sharedStrings.xml><?xml version="1.0" encoding="utf-8"?>
<sst xmlns="http://schemas.openxmlformats.org/spreadsheetml/2006/main" count="934" uniqueCount="356">
  <si>
    <t>Stages / Substages*</t>
  </si>
  <si>
    <t>Estimate Work Days</t>
  </si>
  <si>
    <t>#</t>
  </si>
  <si>
    <t>Name</t>
  </si>
  <si>
    <t>Qtr1</t>
  </si>
  <si>
    <t>Qtr2</t>
  </si>
  <si>
    <t>Qtr3</t>
  </si>
  <si>
    <t>Qtr4</t>
  </si>
  <si>
    <t>Qtr5</t>
  </si>
  <si>
    <t>Qtr6</t>
  </si>
  <si>
    <t>Qtr7</t>
  </si>
  <si>
    <t>Qtr8</t>
  </si>
  <si>
    <t>Qtr9</t>
  </si>
  <si>
    <t>Qtr10</t>
  </si>
  <si>
    <t>Qtr11</t>
  </si>
  <si>
    <t>Qtr12</t>
  </si>
  <si>
    <t>Total by stage</t>
  </si>
  <si>
    <t>Total Work Days:</t>
  </si>
  <si>
    <t>Short Name</t>
  </si>
  <si>
    <t>I-Code</t>
  </si>
  <si>
    <t>KIPT</t>
  </si>
  <si>
    <t>The work plan is prepared in</t>
  </si>
  <si>
    <t>USD</t>
  </si>
  <si>
    <t>Surname</t>
  </si>
  <si>
    <t xml:space="preserve">First </t>
  </si>
  <si>
    <t>Acad.</t>
  </si>
  <si>
    <t>% of</t>
  </si>
  <si>
    <t>Daily</t>
  </si>
  <si>
    <t>Days</t>
  </si>
  <si>
    <t>Total</t>
  </si>
  <si>
    <t>Cost</t>
  </si>
  <si>
    <t>(in English)</t>
  </si>
  <si>
    <t>Rank</t>
  </si>
  <si>
    <t xml:space="preserve"> Time</t>
  </si>
  <si>
    <t>Rate</t>
  </si>
  <si>
    <t>days</t>
  </si>
  <si>
    <t>Ivan</t>
  </si>
  <si>
    <t>P1</t>
  </si>
  <si>
    <t>PhD</t>
  </si>
  <si>
    <t>P2</t>
  </si>
  <si>
    <t>Total:</t>
  </si>
  <si>
    <t>Sub-total (FWS):</t>
  </si>
  <si>
    <t>Sub-total (NFWS):</t>
  </si>
  <si>
    <t>Description*</t>
  </si>
  <si>
    <t>Anticipated use</t>
  </si>
  <si>
    <t>Capital ( Cost per item &gt;= $2500 )</t>
  </si>
  <si>
    <t>Non-Capital ( Cost per item &lt; $2500 )</t>
  </si>
  <si>
    <t>Leased Equipment</t>
  </si>
  <si>
    <t>Capital</t>
  </si>
  <si>
    <t>Non-Capital</t>
  </si>
  <si>
    <t>Leased</t>
  </si>
  <si>
    <t>Invoice No.</t>
  </si>
  <si>
    <t>Number of persons</t>
  </si>
  <si>
    <t>Purpose of travel</t>
  </si>
  <si>
    <t>Inside Ukraine</t>
  </si>
  <si>
    <t>Outside Ukraine</t>
  </si>
  <si>
    <t>Item</t>
  </si>
  <si>
    <t>Days - FWS</t>
  </si>
  <si>
    <t>Days - NFWS</t>
  </si>
  <si>
    <t>Total Days:</t>
  </si>
  <si>
    <t>Grants - FWS</t>
  </si>
  <si>
    <t>Grants - NFWS</t>
  </si>
  <si>
    <t>Grants total:</t>
  </si>
  <si>
    <t>Equipment - Capital</t>
  </si>
  <si>
    <t>Equipment - Non-Capital</t>
  </si>
  <si>
    <t>Equipment - Leased</t>
  </si>
  <si>
    <t>Equipment total:</t>
  </si>
  <si>
    <t>Materials</t>
  </si>
  <si>
    <t>Subcontracts</t>
  </si>
  <si>
    <t>Other Direct Costs</t>
  </si>
  <si>
    <t>Travel Inside Ukraine</t>
  </si>
  <si>
    <t>Travel Outside Ukraine</t>
  </si>
  <si>
    <t>Travel Total:</t>
  </si>
  <si>
    <t>Non-Labor Expenses:</t>
  </si>
  <si>
    <t>Total Expenses:</t>
  </si>
  <si>
    <t>Overhead for the Institution</t>
  </si>
  <si>
    <t>Tolal Project Cost:</t>
  </si>
  <si>
    <t>Project duration (quarters):</t>
  </si>
  <si>
    <t>Number of Institutions involved:</t>
  </si>
  <si>
    <t>ITEM</t>
  </si>
  <si>
    <t>Estimated</t>
  </si>
  <si>
    <t>Actual</t>
  </si>
  <si>
    <t>Emp. Number</t>
  </si>
  <si>
    <t>Number in Project</t>
  </si>
  <si>
    <t>First Name</t>
  </si>
  <si>
    <t>Second Name</t>
  </si>
  <si>
    <t>Passport Number</t>
  </si>
  <si>
    <t>Project Number</t>
  </si>
  <si>
    <t>Bank Account Number</t>
  </si>
  <si>
    <t>Advance</t>
  </si>
  <si>
    <t>% of participation</t>
  </si>
  <si>
    <t>Daily Rate</t>
  </si>
  <si>
    <t>Tax ID Number</t>
  </si>
  <si>
    <t>Position at the organization</t>
  </si>
  <si>
    <t>Participation in other STCU projects</t>
  </si>
  <si>
    <t>(blank)</t>
  </si>
  <si>
    <t>(link)</t>
  </si>
  <si>
    <t>Yes or No</t>
  </si>
  <si>
    <t>No</t>
  </si>
  <si>
    <t>Yes</t>
  </si>
  <si>
    <t>#651 (25 %); #1050 (34%)</t>
  </si>
  <si>
    <t>Total grant advance:</t>
  </si>
  <si>
    <t>Overhead:</t>
  </si>
  <si>
    <t>Overhead Amount</t>
  </si>
  <si>
    <t>Tolal Institution #2:</t>
  </si>
  <si>
    <t>Tolal Institution #3:</t>
  </si>
  <si>
    <t>Tolal Institution #4:</t>
  </si>
  <si>
    <t>Tolal Institution #1:</t>
  </si>
  <si>
    <t>Category</t>
  </si>
  <si>
    <t>Summary of scientists participation</t>
  </si>
  <si>
    <t>Other weapons</t>
  </si>
  <si>
    <t>Nuclear Mass destruction Weapons</t>
  </si>
  <si>
    <t>Chemical Mass destruction Weapons</t>
  </si>
  <si>
    <t>Bacteriological Mass destruction Weapons</t>
  </si>
  <si>
    <t>Other Mass destruction Weapons</t>
  </si>
  <si>
    <t xml:space="preserve">Other Delivery systems </t>
  </si>
  <si>
    <t>Others ABM systems</t>
  </si>
  <si>
    <t>WP</t>
  </si>
  <si>
    <t>Country</t>
  </si>
  <si>
    <t>City</t>
  </si>
  <si>
    <t>P3</t>
  </si>
  <si>
    <t>P4</t>
  </si>
  <si>
    <t>P5</t>
  </si>
  <si>
    <t>P6</t>
  </si>
  <si>
    <t>P7</t>
  </si>
  <si>
    <t>P8</t>
  </si>
  <si>
    <t>P9</t>
  </si>
  <si>
    <t>P10</t>
  </si>
  <si>
    <t>Address</t>
  </si>
  <si>
    <t>Ukraine</t>
  </si>
  <si>
    <t>Kharkiv</t>
  </si>
  <si>
    <t>Building N</t>
  </si>
  <si>
    <t>Uzbekistan</t>
  </si>
  <si>
    <t>Project Manager</t>
  </si>
  <si>
    <t>PM</t>
  </si>
  <si>
    <t>Group leader</t>
  </si>
  <si>
    <t>GL</t>
  </si>
  <si>
    <t>Translator</t>
  </si>
  <si>
    <t>TR</t>
  </si>
  <si>
    <t>Time</t>
  </si>
  <si>
    <t>Persons</t>
  </si>
  <si>
    <t>Missile technologies</t>
  </si>
  <si>
    <t xml:space="preserve">Guiding systems </t>
  </si>
  <si>
    <t xml:space="preserve">Recognition systems </t>
  </si>
  <si>
    <t xml:space="preserve"> Interception systems </t>
  </si>
  <si>
    <t>Project title</t>
  </si>
  <si>
    <t xml:space="preserve">Project manager </t>
  </si>
  <si>
    <t>USA</t>
  </si>
  <si>
    <t>EU</t>
  </si>
  <si>
    <t>Canada</t>
  </si>
  <si>
    <t>Other</t>
  </si>
  <si>
    <t>Contribution</t>
  </si>
  <si>
    <t>Operative commencement date</t>
  </si>
  <si>
    <t>Project duration, months</t>
  </si>
  <si>
    <t>Funding parties:</t>
  </si>
  <si>
    <t>Bank Information</t>
  </si>
  <si>
    <t>Total Cost</t>
  </si>
  <si>
    <t>Development of……</t>
  </si>
  <si>
    <t>Bank number 1/ Банк номер 1</t>
  </si>
  <si>
    <t>Bank number 1/ Банк номер 5</t>
  </si>
  <si>
    <t>Bank number 4/ Банк номер 4</t>
  </si>
  <si>
    <t>Bank number 3/ Банк номер 3</t>
  </si>
  <si>
    <t>Bank number 2/ Банк номер 2</t>
  </si>
  <si>
    <t>Bank Number (1,2,3,...)</t>
  </si>
  <si>
    <t>Number</t>
  </si>
  <si>
    <t>%</t>
  </si>
  <si>
    <t>Amount</t>
  </si>
  <si>
    <t>Non-Former Weapon Scientist</t>
  </si>
  <si>
    <t>Petro</t>
  </si>
  <si>
    <t>Stage number</t>
  </si>
  <si>
    <t>Duration,monts</t>
  </si>
  <si>
    <t>Computers</t>
  </si>
  <si>
    <t xml:space="preserve"> Periphery</t>
  </si>
  <si>
    <t xml:space="preserve"> </t>
  </si>
  <si>
    <t>Special laboratory equipment</t>
  </si>
  <si>
    <t>Errors in Tasks:</t>
  </si>
  <si>
    <t>Project number</t>
  </si>
  <si>
    <t>1 Stage</t>
  </si>
  <si>
    <t>3 Stage</t>
  </si>
  <si>
    <t>4 Stage</t>
  </si>
  <si>
    <t>5 Stage</t>
  </si>
  <si>
    <t>6 Stage</t>
  </si>
  <si>
    <t>7 Stage</t>
  </si>
  <si>
    <t>8 Stage</t>
  </si>
  <si>
    <t>9 Stage</t>
  </si>
  <si>
    <t>10 Stage</t>
  </si>
  <si>
    <t>11 Stage</t>
  </si>
  <si>
    <t>12 Stage</t>
  </si>
  <si>
    <t>PI</t>
  </si>
  <si>
    <t>Principal investigator</t>
  </si>
  <si>
    <t>Laboratory assitant</t>
  </si>
  <si>
    <t>LA</t>
  </si>
  <si>
    <t>Summary of days worked by each participating Institution</t>
  </si>
  <si>
    <t>Consultant</t>
  </si>
  <si>
    <t>CT</t>
  </si>
  <si>
    <t>Summary cost by each participating Institution</t>
  </si>
  <si>
    <t>Code</t>
  </si>
  <si>
    <t>Institution short name</t>
  </si>
  <si>
    <t xml:space="preserve">Coordinating </t>
  </si>
  <si>
    <t>???</t>
  </si>
  <si>
    <t>Organizaiton</t>
  </si>
  <si>
    <t xml:space="preserve">Institutions </t>
  </si>
  <si>
    <t>Participating 1</t>
  </si>
  <si>
    <t>Participating 2</t>
  </si>
  <si>
    <t>Participating 3</t>
  </si>
  <si>
    <t>2 Stage</t>
  </si>
  <si>
    <t xml:space="preserve">Chemicals (reagents, solvents, salts, acids etc); </t>
  </si>
  <si>
    <t>Laboratory supplies (electronic components, glassware, laboratory tools, photo materials etc);</t>
  </si>
  <si>
    <t>Computer software</t>
  </si>
  <si>
    <t>Communication (Internet, phone, e-mail…)</t>
  </si>
  <si>
    <t>Security</t>
  </si>
  <si>
    <t>Repairing/maintenance of equipment</t>
  </si>
  <si>
    <t>Laboratory tests outside</t>
  </si>
  <si>
    <t>IC</t>
  </si>
  <si>
    <t>KIPT, IC</t>
  </si>
  <si>
    <t>Ivanenko Petro Petrovich</t>
  </si>
  <si>
    <t>(in "USD")</t>
  </si>
  <si>
    <t>Non-former weapon scientist</t>
  </si>
  <si>
    <t>Investigation of…</t>
  </si>
  <si>
    <t>Means of communication</t>
  </si>
  <si>
    <t>Office supplies (stationery and other expendable materials:cartridges, toner, cleaning household goods etc)</t>
  </si>
  <si>
    <t>Office equipment (xerox, furniture, etc.)</t>
  </si>
  <si>
    <t xml:space="preserve">Technology development  </t>
  </si>
  <si>
    <t>TD</t>
  </si>
  <si>
    <t>Former Weapon Sc.</t>
  </si>
  <si>
    <t xml:space="preserve">Publications/translation </t>
  </si>
  <si>
    <t>Transportation</t>
  </si>
  <si>
    <t>Patenting</t>
  </si>
  <si>
    <t>Country of destination</t>
  </si>
  <si>
    <t>Bank number 6/ Банк номер 6</t>
  </si>
  <si>
    <t>Category of weapon scientist</t>
  </si>
  <si>
    <t>Ivanenko</t>
  </si>
  <si>
    <t>Petrenko</t>
  </si>
  <si>
    <t>Dr.Sc.</t>
  </si>
  <si>
    <t>Sidorenko</t>
  </si>
  <si>
    <t>Sidir</t>
  </si>
  <si>
    <t>Eng</t>
  </si>
  <si>
    <t>Kyiv</t>
  </si>
  <si>
    <t>Tashkent</t>
  </si>
  <si>
    <t>Kharkiv Institute of Physics and Technology</t>
  </si>
  <si>
    <t>Institute of Cybernetics</t>
  </si>
  <si>
    <t>Participating institution manager</t>
  </si>
  <si>
    <t>PIM</t>
  </si>
  <si>
    <t>Modelling</t>
  </si>
  <si>
    <t>ML</t>
  </si>
  <si>
    <t>Overhead</t>
  </si>
  <si>
    <t>(in "EUR")</t>
  </si>
  <si>
    <t>Grant advance payment</t>
  </si>
  <si>
    <t># Stages</t>
  </si>
  <si>
    <t>#.# Stages</t>
  </si>
  <si>
    <t>Testing of …</t>
  </si>
  <si>
    <t>Overhead for the Institution(s):</t>
  </si>
  <si>
    <t>Full name for non-participating institutes</t>
  </si>
  <si>
    <t>Institute of Nuclear Physics</t>
  </si>
  <si>
    <t>INP</t>
  </si>
  <si>
    <t>Beginning month</t>
  </si>
  <si>
    <t>Advance Payment</t>
  </si>
  <si>
    <t>Non-Labor Expenses for Qtr1</t>
  </si>
  <si>
    <t>Non-Labor Expenses for Qtr2</t>
  </si>
  <si>
    <t>Advance grant payment</t>
  </si>
  <si>
    <t>Total advance payment</t>
  </si>
  <si>
    <t>-</t>
  </si>
  <si>
    <t>Project Cost:</t>
  </si>
  <si>
    <t>Total Project Cost</t>
  </si>
  <si>
    <t xml:space="preserve"> Row materials (metals, gases, oils, etc)</t>
  </si>
  <si>
    <t>V-code</t>
  </si>
  <si>
    <t>a</t>
  </si>
  <si>
    <t>P-Code</t>
  </si>
  <si>
    <t>V-Code</t>
  </si>
  <si>
    <t xml:space="preserve">Development of </t>
  </si>
  <si>
    <t>InstituteC</t>
  </si>
  <si>
    <t xml:space="preserve">VariationC </t>
  </si>
  <si>
    <t xml:space="preserve">Table 1. Work Schedule </t>
  </si>
  <si>
    <t xml:space="preserve">Table 2. Work Schedule Chart </t>
  </si>
  <si>
    <t xml:space="preserve">Table 3. Personal Commitment </t>
  </si>
  <si>
    <t xml:space="preserve">Table 4. Equipment </t>
  </si>
  <si>
    <t>Table 5. Materials</t>
  </si>
  <si>
    <t xml:space="preserve">Table 6. Subcontracts </t>
  </si>
  <si>
    <t xml:space="preserve">Table 7. Other Direct Costs </t>
  </si>
  <si>
    <t xml:space="preserve">Table 8. Travel </t>
  </si>
  <si>
    <t xml:space="preserve"> Table 9. Financial Summary </t>
  </si>
  <si>
    <t>Table 10. Cumulative Financial Information</t>
  </si>
  <si>
    <t xml:space="preserve">Table 11. List of Personnel </t>
  </si>
  <si>
    <t xml:space="preserve">S9. Estimated expenditures by each participating institution </t>
  </si>
  <si>
    <t xml:space="preserve">S10. Cumulative expenditures by each participating institution </t>
  </si>
  <si>
    <t xml:space="preserve"> STCU fee - 5%</t>
  </si>
  <si>
    <t>WP-Code</t>
  </si>
  <si>
    <t xml:space="preserve">Experties Codes* </t>
  </si>
  <si>
    <r>
      <t>Personnel</t>
    </r>
    <r>
      <rPr>
        <b/>
        <sz val="10"/>
        <rFont val="Times New Roman"/>
        <family val="1"/>
      </rPr>
      <t xml:space="preserve"> Work Place (WP) Code </t>
    </r>
    <r>
      <rPr>
        <b/>
        <i/>
        <sz val="8"/>
        <rFont val="Times New Roman"/>
        <family val="1"/>
      </rPr>
      <t xml:space="preserve">(detailed in terms of buildings, NOT rooms)  </t>
    </r>
  </si>
  <si>
    <r>
      <t xml:space="preserve">Weapon Scientist </t>
    </r>
    <r>
      <rPr>
        <b/>
        <sz val="9"/>
        <rFont val="Times New Roman"/>
        <family val="1"/>
      </rPr>
      <t xml:space="preserve">Prior </t>
    </r>
    <r>
      <rPr>
        <sz val="9"/>
        <rFont val="Times New Roman"/>
        <family val="1"/>
      </rPr>
      <t>Weapon expertise</t>
    </r>
    <r>
      <rPr>
        <b/>
        <sz val="9"/>
        <rFont val="Times New Roman"/>
        <family val="1"/>
      </rPr>
      <t xml:space="preserve"> Code </t>
    </r>
    <r>
      <rPr>
        <sz val="9"/>
        <rFont val="Times New Roman"/>
        <family val="1"/>
      </rPr>
      <t>description</t>
    </r>
  </si>
  <si>
    <r>
      <t xml:space="preserve">Project </t>
    </r>
    <r>
      <rPr>
        <sz val="10"/>
        <rFont val="Times New Roman"/>
        <family val="1"/>
      </rPr>
      <t xml:space="preserve">specialist </t>
    </r>
    <r>
      <rPr>
        <b/>
        <sz val="10"/>
        <rFont val="Times New Roman"/>
        <family val="1"/>
      </rPr>
      <t xml:space="preserve">Code </t>
    </r>
    <r>
      <rPr>
        <sz val="10"/>
        <rFont val="Times New Roman"/>
        <family val="1"/>
      </rPr>
      <t>description</t>
    </r>
  </si>
  <si>
    <t xml:space="preserve">VariationC* </t>
  </si>
  <si>
    <t>Institutions</t>
  </si>
  <si>
    <t>Kyiv, 40 Acad. Glushkov Av.</t>
  </si>
  <si>
    <t>Taskent, ……</t>
  </si>
  <si>
    <t>Kyiv, 42, Vernadsky Av.</t>
  </si>
  <si>
    <t>Main building</t>
  </si>
  <si>
    <t>????</t>
  </si>
  <si>
    <t>Institute of Colloid and Water chemistry</t>
  </si>
  <si>
    <t>Kharkiv, 35 Chaikovskogo str.</t>
  </si>
  <si>
    <t>Kharkiv, 1 Akadimicheskaya str.</t>
  </si>
  <si>
    <t>Attribute Codes*</t>
  </si>
  <si>
    <t>M</t>
  </si>
  <si>
    <t>P</t>
  </si>
  <si>
    <t>Experimental study</t>
  </si>
  <si>
    <t>Theoretical study</t>
  </si>
  <si>
    <t>ES</t>
  </si>
  <si>
    <t>TS</t>
  </si>
  <si>
    <r>
      <t xml:space="preserve"> Variation Code </t>
    </r>
    <r>
      <rPr>
        <sz val="10"/>
        <rFont val="Times New Roman"/>
        <family val="1"/>
      </rPr>
      <t>description</t>
    </r>
  </si>
  <si>
    <t>C</t>
  </si>
  <si>
    <r>
      <t xml:space="preserve">  Cost could be changed upon project manager authorization, </t>
    </r>
    <r>
      <rPr>
        <b/>
        <sz val="9"/>
        <rFont val="Times New Roman"/>
        <family val="1"/>
      </rPr>
      <t>P</t>
    </r>
    <r>
      <rPr>
        <sz val="9"/>
        <rFont val="Times New Roman"/>
        <family val="1"/>
      </rPr>
      <t xml:space="preserve">artner’s approval and Center’s approval </t>
    </r>
  </si>
  <si>
    <r>
      <t xml:space="preserve">  Cost could be changed upon project manager authorization and </t>
    </r>
    <r>
      <rPr>
        <b/>
        <sz val="9"/>
        <rFont val="Times New Roman"/>
        <family val="1"/>
      </rPr>
      <t>C</t>
    </r>
    <r>
      <rPr>
        <sz val="9"/>
        <rFont val="Times New Roman"/>
        <family val="1"/>
      </rPr>
      <t xml:space="preserve">enter’s approval </t>
    </r>
  </si>
  <si>
    <r>
      <t xml:space="preserve">  Cost could be changed upon project </t>
    </r>
    <r>
      <rPr>
        <b/>
        <sz val="9"/>
        <rFont val="Times New Roman"/>
        <family val="1"/>
      </rPr>
      <t>M</t>
    </r>
    <r>
      <rPr>
        <sz val="9"/>
        <rFont val="Times New Roman"/>
        <family val="1"/>
      </rPr>
      <t>anager authorization only.</t>
    </r>
  </si>
  <si>
    <t>V-Code*</t>
  </si>
  <si>
    <r>
      <t xml:space="preserve">Variation Code </t>
    </r>
    <r>
      <rPr>
        <sz val="10"/>
        <rFont val="Times New Roman"/>
        <family val="1"/>
      </rPr>
      <t>description</t>
    </r>
  </si>
  <si>
    <t>R</t>
  </si>
  <si>
    <r>
      <t>Property Code</t>
    </r>
    <r>
      <rPr>
        <sz val="10"/>
        <rFont val="Times New Roman"/>
        <family val="1"/>
      </rPr>
      <t xml:space="preserve"> description</t>
    </r>
  </si>
  <si>
    <t>Design of …</t>
  </si>
  <si>
    <t>Note: Open accounts in a commercial bank only</t>
  </si>
  <si>
    <t>Prior-C</t>
  </si>
  <si>
    <t>Project-C</t>
  </si>
  <si>
    <t>* see details below</t>
  </si>
  <si>
    <r>
      <t>C</t>
    </r>
    <r>
      <rPr>
        <sz val="9"/>
        <rFont val="Times New Roman"/>
        <family val="1"/>
      </rPr>
      <t xml:space="preserve">ost could be changed upon </t>
    </r>
    <r>
      <rPr>
        <b/>
        <sz val="9"/>
        <rFont val="Times New Roman"/>
        <family val="1"/>
      </rPr>
      <t>P</t>
    </r>
    <r>
      <rPr>
        <sz val="9"/>
        <rFont val="Times New Roman"/>
        <family val="1"/>
      </rPr>
      <t xml:space="preserve">artner’s approval </t>
    </r>
  </si>
  <si>
    <r>
      <t>C</t>
    </r>
    <r>
      <rPr>
        <sz val="9"/>
        <rFont val="Times New Roman"/>
        <family val="1"/>
      </rPr>
      <t xml:space="preserve">ost could be changed upon </t>
    </r>
    <r>
      <rPr>
        <b/>
        <sz val="9"/>
        <rFont val="Times New Roman"/>
        <family val="1"/>
      </rPr>
      <t>C</t>
    </r>
    <r>
      <rPr>
        <sz val="9"/>
        <rFont val="Times New Roman"/>
        <family val="1"/>
      </rPr>
      <t xml:space="preserve">enter’s approval </t>
    </r>
  </si>
  <si>
    <r>
      <t>C</t>
    </r>
    <r>
      <rPr>
        <sz val="9"/>
        <rFont val="Times New Roman"/>
        <family val="1"/>
      </rPr>
      <t xml:space="preserve">ost could be changed upon project </t>
    </r>
    <r>
      <rPr>
        <b/>
        <sz val="9"/>
        <rFont val="Times New Roman"/>
        <family val="1"/>
      </rPr>
      <t>M</t>
    </r>
    <r>
      <rPr>
        <sz val="9"/>
        <rFont val="Times New Roman"/>
        <family val="1"/>
      </rPr>
      <t>anager authorization only.</t>
    </r>
  </si>
  <si>
    <r>
      <t xml:space="preserve">  Title will remain with the </t>
    </r>
    <r>
      <rPr>
        <b/>
        <sz val="9"/>
        <rFont val="Times New Roman"/>
        <family val="1"/>
      </rPr>
      <t>C</t>
    </r>
    <r>
      <rPr>
        <sz val="9"/>
        <rFont val="Times New Roman"/>
        <family val="1"/>
      </rPr>
      <t>enter until termination, cessation or completion of the project</t>
    </r>
  </si>
  <si>
    <r>
      <t xml:space="preserve">  Title will vest in the participation institution (</t>
    </r>
    <r>
      <rPr>
        <b/>
        <sz val="9"/>
        <rFont val="Times New Roman"/>
        <family val="1"/>
      </rPr>
      <t>R</t>
    </r>
    <r>
      <rPr>
        <sz val="9"/>
        <rFont val="Times New Roman"/>
        <family val="1"/>
      </rPr>
      <t>ecipient) at the time of delivery</t>
    </r>
  </si>
  <si>
    <r>
      <t xml:space="preserve"> STCU fee -0% -</t>
    </r>
    <r>
      <rPr>
        <sz val="8"/>
        <color indexed="10"/>
        <rFont val="Times New Roman"/>
        <family val="1"/>
      </rPr>
      <t xml:space="preserve"> </t>
    </r>
    <r>
      <rPr>
        <i/>
        <sz val="8"/>
        <color indexed="10"/>
        <rFont val="Times New Roman"/>
        <family val="1"/>
      </rPr>
      <t>for this case delete 5 in a cell above</t>
    </r>
  </si>
  <si>
    <t>ICWC</t>
  </si>
  <si>
    <t>Other (please, explane)</t>
  </si>
  <si>
    <t xml:space="preserve">VariationC* see details below </t>
  </si>
  <si>
    <t>VariationC * see details below</t>
  </si>
  <si>
    <t>PropertyC* see details below</t>
  </si>
  <si>
    <t>VariationC* see details below</t>
  </si>
  <si>
    <t>Inside Country of Residence (Ukraine, Georgia, Uzbekistan, Azerbaijan)</t>
  </si>
  <si>
    <t>Outside Country of Residence (Ukraine, Georgia, Uzbekistan, Azerbaijan)</t>
  </si>
  <si>
    <t>If Yes, state project numbers and % of participation</t>
  </si>
  <si>
    <t>Рекомендации по заполнению электронных таблиц.</t>
  </si>
  <si>
    <t>Months</t>
  </si>
  <si>
    <t>Names of institutions involved</t>
  </si>
  <si>
    <t>Copier CANON. 1 unit</t>
  </si>
  <si>
    <t>PC Intel Pentium V. 1 item</t>
  </si>
  <si>
    <t>For process simulation  in the neutron generator</t>
  </si>
  <si>
    <t>in Ukrainian (or Russian)</t>
  </si>
  <si>
    <t>Deliverables</t>
  </si>
  <si>
    <t>Creatiion of</t>
  </si>
  <si>
    <t>Study of</t>
  </si>
  <si>
    <t>Production</t>
  </si>
  <si>
    <t>EDRPOU Bank Code/ Код ЗКПО банка:</t>
  </si>
  <si>
    <t>Bank Name/ Название банка:</t>
  </si>
  <si>
    <t>Bank Address/ Адрес банка:</t>
  </si>
  <si>
    <t>Bank tel./Тел. банка:</t>
  </si>
  <si>
    <t>Transit Account Number if necessary/ Tранзитный Счет(если необходимо):</t>
  </si>
  <si>
    <t>MFO Bank Code/ Код МФО банка:</t>
  </si>
  <si>
    <t>1 0.1</t>
  </si>
  <si>
    <t>Project duration (months):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</si>
</sst>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.0"/>
    <numFmt numFmtId="190" formatCode="0.00\ %"/>
    <numFmt numFmtId="191" formatCode="0.00\ %%"/>
    <numFmt numFmtId="192" formatCode="0.00\ \'%\'"/>
    <numFmt numFmtId="193" formatCode="0.0000"/>
    <numFmt numFmtId="194" formatCode="&quot;$&quot;#,##0.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&quot;$&quot;#,##0;[Red]&quot;$&quot;#,##0"/>
    <numFmt numFmtId="199" formatCode="mmmm\-yy"/>
    <numFmt numFmtId="200" formatCode="m/d"/>
    <numFmt numFmtId="201" formatCode="mmmmm\-yy"/>
    <numFmt numFmtId="202" formatCode="#,##0;[Red]#,##0"/>
    <numFmt numFmtId="203" formatCode="[$$-C09]#,##0"/>
    <numFmt numFmtId="204" formatCode="00.00%"/>
    <numFmt numFmtId="205" formatCode="00.00\ %"/>
    <numFmt numFmtId="206" formatCode="00.00\ \'%"/>
    <numFmt numFmtId="207" formatCode="[$€-2]\ #,##0.00_);[Red]\([$€-2]\ #,##0.00\)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krainianPragmatica"/>
      <family val="0"/>
    </font>
    <font>
      <sz val="12"/>
      <name val="UkrainianPragmatica"/>
      <family val="0"/>
    </font>
    <font>
      <sz val="10"/>
      <name val="Times New Roman"/>
      <family val="1"/>
    </font>
    <font>
      <b/>
      <sz val="8"/>
      <name val="Times New Roman Cyr"/>
      <family val="1"/>
    </font>
    <font>
      <b/>
      <sz val="10"/>
      <name val="TimesET"/>
      <family val="1"/>
    </font>
    <font>
      <sz val="10"/>
      <name val="TimesET"/>
      <family val="1"/>
    </font>
    <font>
      <sz val="10"/>
      <color indexed="8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Arial"/>
      <family val="0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name val="TimesET"/>
      <family val="1"/>
    </font>
    <font>
      <sz val="10"/>
      <name val="Times New Roman Cyr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b/>
      <i/>
      <sz val="16"/>
      <name val="Times New Roman Cyr"/>
      <family val="1"/>
    </font>
    <font>
      <i/>
      <sz val="9"/>
      <name val="Times New Roman Cyr"/>
      <family val="1"/>
    </font>
    <font>
      <u val="single"/>
      <sz val="10"/>
      <name val="Times New Roman Cyr"/>
      <family val="1"/>
    </font>
    <font>
      <b/>
      <sz val="10"/>
      <name val="Times New Roman Cyr"/>
      <family val="1"/>
    </font>
    <font>
      <b/>
      <u val="single"/>
      <sz val="12"/>
      <name val="Times New Roman Cyr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u val="single"/>
      <sz val="5"/>
      <color indexed="12"/>
      <name val="Arial"/>
      <family val="0"/>
    </font>
    <font>
      <i/>
      <sz val="10"/>
      <name val="Times New Roman"/>
      <family val="1"/>
    </font>
    <font>
      <b/>
      <sz val="20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u val="single"/>
      <sz val="10"/>
      <color indexed="62"/>
      <name val="Times New Roman Cyr"/>
      <family val="1"/>
    </font>
    <font>
      <sz val="10"/>
      <color indexed="62"/>
      <name val="Times New Roman Cyr"/>
      <family val="1"/>
    </font>
    <font>
      <sz val="10"/>
      <color indexed="10"/>
      <name val="TimesET"/>
      <family val="1"/>
    </font>
    <font>
      <b/>
      <sz val="18"/>
      <name val="Times New Roman"/>
      <family val="1"/>
    </font>
    <font>
      <u val="single"/>
      <sz val="10"/>
      <color indexed="12"/>
      <name val="Times New Roman Cyr"/>
      <family val="1"/>
    </font>
    <font>
      <b/>
      <u val="single"/>
      <sz val="11"/>
      <name val="Times New Roman Cyr"/>
      <family val="1"/>
    </font>
    <font>
      <i/>
      <sz val="8"/>
      <color indexed="10"/>
      <name val="Times New Roman"/>
      <family val="1"/>
    </font>
    <font>
      <b/>
      <i/>
      <sz val="8"/>
      <name val="Times New Roman"/>
      <family val="1"/>
    </font>
    <font>
      <b/>
      <sz val="12"/>
      <name val="TimesET"/>
      <family val="1"/>
    </font>
    <font>
      <i/>
      <u val="single"/>
      <sz val="8"/>
      <name val="Times New Roman"/>
      <family val="1"/>
    </font>
    <font>
      <u val="single"/>
      <sz val="10"/>
      <color indexed="48"/>
      <name val="Times New Roman Cyr"/>
      <family val="0"/>
    </font>
    <font>
      <sz val="10"/>
      <color indexed="12"/>
      <name val="Times New Roman Cyr"/>
      <family val="0"/>
    </font>
    <font>
      <b/>
      <sz val="10"/>
      <color indexed="12"/>
      <name val="Times New Roman Cyr"/>
      <family val="0"/>
    </font>
    <font>
      <b/>
      <sz val="10"/>
      <color indexed="10"/>
      <name val="Times New Roman Cyr"/>
      <family val="0"/>
    </font>
    <font>
      <sz val="10"/>
      <color indexed="10"/>
      <name val="Times New Roman Cyr"/>
      <family val="0"/>
    </font>
    <font>
      <u val="single"/>
      <sz val="12"/>
      <color indexed="10"/>
      <name val="Times New Roman Cyr"/>
      <family val="0"/>
    </font>
    <font>
      <sz val="10"/>
      <color indexed="53"/>
      <name val="Times New Roman Cyr"/>
      <family val="0"/>
    </font>
    <font>
      <sz val="10"/>
      <color indexed="53"/>
      <name val="Arial"/>
      <family val="0"/>
    </font>
    <font>
      <sz val="9"/>
      <name val="Times New Roman Cyr"/>
      <family val="0"/>
    </font>
    <font>
      <i/>
      <sz val="10"/>
      <color indexed="10"/>
      <name val="Times New Roman Cyr"/>
      <family val="1"/>
    </font>
    <font>
      <b/>
      <sz val="10"/>
      <color indexed="53"/>
      <name val="Times New Roman Cyr"/>
      <family val="0"/>
    </font>
    <font>
      <u val="single"/>
      <sz val="12"/>
      <name val="Times New Roman Cyr"/>
      <family val="1"/>
    </font>
    <font>
      <i/>
      <sz val="10"/>
      <name val="Times New Roman Cyr"/>
      <family val="1"/>
    </font>
    <font>
      <b/>
      <sz val="12"/>
      <color indexed="10"/>
      <name val="Times New Roman Cyr"/>
      <family val="1"/>
    </font>
    <font>
      <sz val="10"/>
      <color indexed="12"/>
      <name val="Arial"/>
      <family val="0"/>
    </font>
    <font>
      <b/>
      <sz val="10"/>
      <color indexed="62"/>
      <name val="Times New Roman Cyr"/>
      <family val="0"/>
    </font>
    <font>
      <b/>
      <u val="single"/>
      <sz val="10"/>
      <color indexed="62"/>
      <name val="Times New Roman Cyr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7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/>
    </xf>
    <xf numFmtId="0" fontId="7" fillId="2" borderId="0" xfId="20" applyFont="1" applyFill="1">
      <alignment/>
      <protection/>
    </xf>
    <xf numFmtId="0" fontId="7" fillId="2" borderId="0" xfId="20" applyFont="1" applyFill="1" applyAlignment="1">
      <alignment horizontal="right"/>
      <protection/>
    </xf>
    <xf numFmtId="0" fontId="7" fillId="3" borderId="0" xfId="20" applyFont="1" applyFill="1">
      <alignment/>
      <protection/>
    </xf>
    <xf numFmtId="0" fontId="9" fillId="2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 vertical="center"/>
    </xf>
    <xf numFmtId="0" fontId="13" fillId="2" borderId="0" xfId="20" applyFont="1" applyFill="1">
      <alignment/>
      <protection/>
    </xf>
    <xf numFmtId="0" fontId="12" fillId="2" borderId="0" xfId="20" applyFont="1" applyFill="1">
      <alignment/>
      <protection/>
    </xf>
    <xf numFmtId="0" fontId="6" fillId="2" borderId="0" xfId="0" applyFont="1" applyFill="1" applyAlignment="1">
      <alignment/>
    </xf>
    <xf numFmtId="0" fontId="6" fillId="2" borderId="0" xfId="17" applyFont="1" applyFill="1" applyBorder="1" applyAlignment="1">
      <alignment horizontal="centerContinuous" vertical="center"/>
      <protection/>
    </xf>
    <xf numFmtId="0" fontId="11" fillId="2" borderId="0" xfId="17" applyFont="1" applyFill="1" applyBorder="1" applyAlignment="1">
      <alignment horizontal="centerContinuous" vertical="center"/>
      <protection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Continuous" vertical="center" wrapText="1"/>
    </xf>
    <xf numFmtId="0" fontId="15" fillId="2" borderId="0" xfId="0" applyFont="1" applyFill="1" applyBorder="1" applyAlignment="1">
      <alignment horizontal="centerContinuous" vertical="center" wrapText="1"/>
    </xf>
    <xf numFmtId="3" fontId="6" fillId="2" borderId="1" xfId="0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Continuous" vertical="center" wrapText="1"/>
    </xf>
    <xf numFmtId="0" fontId="11" fillId="2" borderId="0" xfId="0" applyFont="1" applyFill="1" applyBorder="1" applyAlignment="1">
      <alignment/>
    </xf>
    <xf numFmtId="0" fontId="14" fillId="2" borderId="0" xfId="0" applyFont="1" applyFill="1" applyAlignment="1">
      <alignment horizontal="centerContinuous" vertical="center" wrapText="1"/>
    </xf>
    <xf numFmtId="0" fontId="11" fillId="2" borderId="0" xfId="0" applyFont="1" applyFill="1" applyAlignment="1">
      <alignment horizontal="centerContinuous" vertical="center" wrapText="1"/>
    </xf>
    <xf numFmtId="0" fontId="14" fillId="2" borderId="0" xfId="20" applyFont="1" applyFill="1" applyAlignment="1">
      <alignment horizontal="centerContinuous"/>
      <protection/>
    </xf>
    <xf numFmtId="0" fontId="14" fillId="2" borderId="0" xfId="20" applyFont="1" applyFill="1" applyAlignment="1">
      <alignment horizontal="right"/>
      <protection/>
    </xf>
    <xf numFmtId="0" fontId="14" fillId="2" borderId="0" xfId="20" applyFont="1" applyFill="1">
      <alignment/>
      <protection/>
    </xf>
    <xf numFmtId="0" fontId="12" fillId="2" borderId="0" xfId="20" applyFont="1" applyFill="1" applyBorder="1" applyAlignment="1">
      <alignment horizontal="right"/>
      <protection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" fontId="11" fillId="3" borderId="2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 wrapText="1"/>
    </xf>
    <xf numFmtId="0" fontId="9" fillId="2" borderId="0" xfId="17" applyFont="1" applyFill="1">
      <alignment/>
      <protection/>
    </xf>
    <xf numFmtId="0" fontId="9" fillId="2" borderId="0" xfId="17" applyFont="1" applyFill="1" applyBorder="1">
      <alignment/>
      <protection/>
    </xf>
    <xf numFmtId="0" fontId="8" fillId="2" borderId="0" xfId="17" applyFont="1" applyFill="1" applyBorder="1" applyAlignment="1">
      <alignment horizontal="centerContinuous" vertical="center"/>
      <protection/>
    </xf>
    <xf numFmtId="0" fontId="9" fillId="4" borderId="0" xfId="17" applyFont="1" applyFill="1" applyBorder="1">
      <alignment/>
      <protection/>
    </xf>
    <xf numFmtId="0" fontId="9" fillId="2" borderId="0" xfId="0" applyFont="1" applyFill="1" applyAlignment="1" quotePrefix="1">
      <alignment/>
    </xf>
    <xf numFmtId="0" fontId="6" fillId="2" borderId="0" xfId="17" applyFont="1" applyFill="1">
      <alignment/>
      <protection/>
    </xf>
    <xf numFmtId="0" fontId="22" fillId="2" borderId="0" xfId="0" applyFont="1" applyFill="1" applyAlignment="1">
      <alignment/>
    </xf>
    <xf numFmtId="0" fontId="6" fillId="3" borderId="5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1" fillId="5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6" fillId="2" borderId="0" xfId="17" applyFont="1" applyFill="1" applyBorder="1">
      <alignment/>
      <protection/>
    </xf>
    <xf numFmtId="0" fontId="11" fillId="2" borderId="0" xfId="17" applyFont="1" applyFill="1" applyBorder="1">
      <alignment/>
      <protection/>
    </xf>
    <xf numFmtId="0" fontId="1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centerContinuous"/>
      <protection/>
    </xf>
    <xf numFmtId="0" fontId="11" fillId="2" borderId="0" xfId="0" applyFont="1" applyFill="1" applyAlignment="1" applyProtection="1">
      <alignment/>
      <protection/>
    </xf>
    <xf numFmtId="0" fontId="15" fillId="2" borderId="0" xfId="15" applyFont="1" applyFill="1" applyBorder="1" applyAlignment="1" applyProtection="1">
      <alignment horizontal="left" vertical="center" wrapText="1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/>
      <protection/>
    </xf>
    <xf numFmtId="3" fontId="1" fillId="2" borderId="2" xfId="0" applyNumberFormat="1" applyFont="1" applyFill="1" applyBorder="1" applyAlignment="1" applyProtection="1">
      <alignment horizontal="center"/>
      <protection/>
    </xf>
    <xf numFmtId="0" fontId="18" fillId="5" borderId="2" xfId="0" applyFont="1" applyFill="1" applyBorder="1" applyAlignment="1">
      <alignment horizontal="right"/>
    </xf>
    <xf numFmtId="0" fontId="26" fillId="2" borderId="0" xfId="0" applyFont="1" applyFill="1" applyAlignment="1">
      <alignment horizontal="center"/>
    </xf>
    <xf numFmtId="0" fontId="26" fillId="2" borderId="0" xfId="0" applyFont="1" applyFill="1" applyAlignment="1">
      <alignment/>
    </xf>
    <xf numFmtId="0" fontId="18" fillId="2" borderId="9" xfId="0" applyFont="1" applyFill="1" applyBorder="1" applyAlignment="1">
      <alignment horizontal="centerContinuous"/>
    </xf>
    <xf numFmtId="0" fontId="18" fillId="2" borderId="10" xfId="0" applyFont="1" applyFill="1" applyBorder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22" fillId="2" borderId="0" xfId="0" applyFont="1" applyFill="1" applyAlignment="1">
      <alignment horizontal="centerContinuous"/>
    </xf>
    <xf numFmtId="0" fontId="15" fillId="2" borderId="0" xfId="0" applyFont="1" applyFill="1" applyAlignment="1" applyProtection="1">
      <alignment horizontal="centerContinuous"/>
      <protection/>
    </xf>
    <xf numFmtId="0" fontId="21" fillId="2" borderId="0" xfId="20" applyFont="1" applyFill="1" applyAlignment="1">
      <alignment horizontal="centerContinuous" vertical="center" wrapText="1"/>
      <protection/>
    </xf>
    <xf numFmtId="0" fontId="28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5" fillId="2" borderId="0" xfId="0" applyFont="1" applyFill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2" borderId="0" xfId="0" applyFont="1" applyFill="1" applyAlignment="1" applyProtection="1">
      <alignment horizontal="centerContinuous"/>
      <protection/>
    </xf>
    <xf numFmtId="0" fontId="14" fillId="2" borderId="0" xfId="0" applyFont="1" applyFill="1" applyBorder="1" applyAlignment="1">
      <alignment horizontal="centerContinuous" vertical="center" wrapText="1"/>
    </xf>
    <xf numFmtId="0" fontId="14" fillId="2" borderId="0" xfId="0" applyFont="1" applyFill="1" applyBorder="1" applyAlignment="1">
      <alignment horizontal="centerContinuous"/>
    </xf>
    <xf numFmtId="0" fontId="0" fillId="6" borderId="0" xfId="18" applyFill="1">
      <alignment/>
      <protection/>
    </xf>
    <xf numFmtId="0" fontId="0" fillId="0" borderId="0" xfId="18">
      <alignment/>
      <protection/>
    </xf>
    <xf numFmtId="0" fontId="0" fillId="7" borderId="0" xfId="18" applyFill="1">
      <alignment/>
      <protection/>
    </xf>
    <xf numFmtId="0" fontId="0" fillId="0" borderId="0" xfId="18" applyFill="1">
      <alignment/>
      <protection/>
    </xf>
    <xf numFmtId="0" fontId="0" fillId="2" borderId="0" xfId="18" applyFill="1">
      <alignment/>
      <protection/>
    </xf>
    <xf numFmtId="0" fontId="24" fillId="2" borderId="0" xfId="20" applyFont="1" applyFill="1" applyAlignment="1">
      <alignment horizontal="left"/>
      <protection/>
    </xf>
    <xf numFmtId="0" fontId="0" fillId="2" borderId="0" xfId="0" applyFont="1" applyFill="1" applyAlignment="1">
      <alignment horizontal="centerContinuous"/>
    </xf>
    <xf numFmtId="0" fontId="6" fillId="2" borderId="2" xfId="0" applyFont="1" applyFill="1" applyBorder="1" applyAlignment="1" applyProtection="1">
      <alignment horizontal="center"/>
      <protection locked="0"/>
    </xf>
    <xf numFmtId="0" fontId="9" fillId="2" borderId="0" xfId="17" applyFont="1" applyFill="1" applyAlignment="1">
      <alignment horizontal="centerContinuous"/>
      <protection/>
    </xf>
    <xf numFmtId="0" fontId="18" fillId="2" borderId="0" xfId="0" applyFont="1" applyFill="1" applyBorder="1" applyAlignment="1">
      <alignment horizontal="centerContinuous"/>
    </xf>
    <xf numFmtId="3" fontId="18" fillId="2" borderId="0" xfId="0" applyNumberFormat="1" applyFont="1" applyFill="1" applyBorder="1" applyAlignment="1">
      <alignment horizontal="centerContinuous"/>
    </xf>
    <xf numFmtId="0" fontId="6" fillId="2" borderId="11" xfId="0" applyFont="1" applyFill="1" applyBorder="1" applyAlignment="1">
      <alignment/>
    </xf>
    <xf numFmtId="0" fontId="18" fillId="2" borderId="12" xfId="0" applyFont="1" applyFill="1" applyBorder="1" applyAlignment="1">
      <alignment horizontal="centerContinuous"/>
    </xf>
    <xf numFmtId="0" fontId="18" fillId="2" borderId="13" xfId="0" applyFont="1" applyFill="1" applyBorder="1" applyAlignment="1">
      <alignment horizontal="centerContinuous"/>
    </xf>
    <xf numFmtId="0" fontId="18" fillId="2" borderId="14" xfId="0" applyFont="1" applyFill="1" applyBorder="1" applyAlignment="1">
      <alignment horizontal="centerContinuous"/>
    </xf>
    <xf numFmtId="0" fontId="6" fillId="3" borderId="8" xfId="0" applyFont="1" applyFill="1" applyBorder="1" applyAlignment="1">
      <alignment horizontal="center"/>
    </xf>
    <xf numFmtId="0" fontId="6" fillId="2" borderId="15" xfId="0" applyFont="1" applyFill="1" applyBorder="1" applyAlignment="1">
      <alignment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Continuous"/>
    </xf>
    <xf numFmtId="0" fontId="6" fillId="2" borderId="19" xfId="0" applyFont="1" applyFill="1" applyBorder="1" applyAlignment="1" applyProtection="1">
      <alignment horizontal="justify" vertical="center" wrapText="1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justify" vertic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1" fillId="0" borderId="19" xfId="0" applyFont="1" applyBorder="1" applyAlignment="1">
      <alignment horizontal="center"/>
    </xf>
    <xf numFmtId="0" fontId="11" fillId="2" borderId="19" xfId="0" applyFont="1" applyFill="1" applyBorder="1" applyAlignment="1">
      <alignment/>
    </xf>
    <xf numFmtId="0" fontId="6" fillId="2" borderId="4" xfId="0" applyFont="1" applyFill="1" applyBorder="1" applyAlignment="1" applyProtection="1">
      <alignment horizontal="justify" vertical="center" wrapText="1"/>
      <protection locked="0"/>
    </xf>
    <xf numFmtId="0" fontId="9" fillId="2" borderId="0" xfId="17" applyFont="1" applyFill="1" applyAlignment="1">
      <alignment horizontal="left"/>
      <protection/>
    </xf>
    <xf numFmtId="0" fontId="9" fillId="2" borderId="15" xfId="17" applyFont="1" applyFill="1" applyBorder="1">
      <alignment/>
      <protection/>
    </xf>
    <xf numFmtId="0" fontId="14" fillId="2" borderId="0" xfId="17" applyFont="1" applyFill="1" applyBorder="1" applyAlignment="1">
      <alignment horizontal="centerContinuous" vertical="center"/>
      <protection/>
    </xf>
    <xf numFmtId="0" fontId="11" fillId="2" borderId="0" xfId="15" applyFont="1" applyFill="1" applyBorder="1" applyAlignment="1" applyProtection="1">
      <alignment horizontal="left" vertical="center" wrapText="1"/>
      <protection/>
    </xf>
    <xf numFmtId="164" fontId="11" fillId="2" borderId="0" xfId="15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wrapText="1"/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0" fillId="2" borderId="0" xfId="0" applyFill="1" applyAlignment="1">
      <alignment/>
    </xf>
    <xf numFmtId="0" fontId="11" fillId="2" borderId="7" xfId="0" applyFont="1" applyFill="1" applyBorder="1" applyAlignment="1">
      <alignment/>
    </xf>
    <xf numFmtId="0" fontId="11" fillId="3" borderId="20" xfId="0" applyFont="1" applyFill="1" applyBorder="1" applyAlignment="1">
      <alignment vertical="center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Continuous" vertical="center"/>
    </xf>
    <xf numFmtId="0" fontId="6" fillId="5" borderId="25" xfId="0" applyFont="1" applyFill="1" applyBorder="1" applyAlignment="1">
      <alignment horizontal="centerContinuous"/>
    </xf>
    <xf numFmtId="3" fontId="6" fillId="5" borderId="25" xfId="0" applyNumberFormat="1" applyFont="1" applyFill="1" applyBorder="1" applyAlignment="1">
      <alignment horizontal="centerContinuous"/>
    </xf>
    <xf numFmtId="0" fontId="11" fillId="5" borderId="25" xfId="0" applyFont="1" applyFill="1" applyBorder="1" applyAlignment="1">
      <alignment horizontal="centerContinuous" vertical="center" wrapText="1"/>
    </xf>
    <xf numFmtId="0" fontId="11" fillId="5" borderId="25" xfId="0" applyFont="1" applyFill="1" applyBorder="1" applyAlignment="1">
      <alignment horizontal="centerContinuous" vertical="center"/>
    </xf>
    <xf numFmtId="0" fontId="11" fillId="5" borderId="26" xfId="0" applyFont="1" applyFill="1" applyBorder="1" applyAlignment="1">
      <alignment horizontal="centerContinuous" vertical="center"/>
    </xf>
    <xf numFmtId="0" fontId="9" fillId="5" borderId="0" xfId="0" applyFont="1" applyFill="1" applyAlignment="1">
      <alignment/>
    </xf>
    <xf numFmtId="3" fontId="36" fillId="5" borderId="27" xfId="0" applyNumberFormat="1" applyFont="1" applyFill="1" applyBorder="1" applyAlignment="1">
      <alignment horizontal="center"/>
    </xf>
    <xf numFmtId="3" fontId="36" fillId="5" borderId="3" xfId="0" applyNumberFormat="1" applyFont="1" applyFill="1" applyBorder="1" applyAlignment="1">
      <alignment horizontal="center"/>
    </xf>
    <xf numFmtId="0" fontId="18" fillId="5" borderId="21" xfId="0" applyFont="1" applyFill="1" applyBorder="1" applyAlignment="1">
      <alignment horizontal="right"/>
    </xf>
    <xf numFmtId="0" fontId="11" fillId="5" borderId="7" xfId="0" applyFont="1" applyFill="1" applyBorder="1" applyAlignment="1">
      <alignment horizontal="center"/>
    </xf>
    <xf numFmtId="0" fontId="11" fillId="5" borderId="28" xfId="0" applyFont="1" applyFill="1" applyBorder="1" applyAlignment="1">
      <alignment horizontal="center"/>
    </xf>
    <xf numFmtId="3" fontId="36" fillId="5" borderId="29" xfId="0" applyNumberFormat="1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Continuous"/>
    </xf>
    <xf numFmtId="0" fontId="11" fillId="5" borderId="25" xfId="0" applyFont="1" applyFill="1" applyBorder="1" applyAlignment="1">
      <alignment horizontal="centerContinuous"/>
    </xf>
    <xf numFmtId="3" fontId="11" fillId="5" borderId="25" xfId="0" applyNumberFormat="1" applyFont="1" applyFill="1" applyBorder="1" applyAlignment="1">
      <alignment horizontal="centerContinuous"/>
    </xf>
    <xf numFmtId="3" fontId="11" fillId="5" borderId="26" xfId="0" applyNumberFormat="1" applyFont="1" applyFill="1" applyBorder="1" applyAlignment="1">
      <alignment horizontal="centerContinuous"/>
    </xf>
    <xf numFmtId="0" fontId="11" fillId="5" borderId="21" xfId="0" applyFont="1" applyFill="1" applyBorder="1" applyAlignment="1">
      <alignment horizontal="centerContinuous"/>
    </xf>
    <xf numFmtId="3" fontId="11" fillId="5" borderId="20" xfId="0" applyNumberFormat="1" applyFont="1" applyFill="1" applyBorder="1" applyAlignment="1">
      <alignment horizontal="centerContinuous"/>
    </xf>
    <xf numFmtId="3" fontId="11" fillId="5" borderId="21" xfId="0" applyNumberFormat="1" applyFont="1" applyFill="1" applyBorder="1" applyAlignment="1">
      <alignment horizontal="centerContinuous"/>
    </xf>
    <xf numFmtId="3" fontId="11" fillId="5" borderId="22" xfId="0" applyNumberFormat="1" applyFont="1" applyFill="1" applyBorder="1" applyAlignment="1">
      <alignment horizontal="centerContinuous"/>
    </xf>
    <xf numFmtId="0" fontId="0" fillId="2" borderId="0" xfId="0" applyFont="1" applyFill="1" applyAlignment="1" applyProtection="1">
      <alignment/>
      <protection/>
    </xf>
    <xf numFmtId="0" fontId="11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3" fontId="9" fillId="5" borderId="2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3" fontId="6" fillId="5" borderId="27" xfId="0" applyNumberFormat="1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3" fontId="6" fillId="2" borderId="0" xfId="0" applyNumberFormat="1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9" fontId="6" fillId="5" borderId="23" xfId="0" applyNumberFormat="1" applyFont="1" applyFill="1" applyBorder="1" applyAlignment="1">
      <alignment horizontal="center"/>
    </xf>
    <xf numFmtId="9" fontId="6" fillId="5" borderId="24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16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35" fillId="2" borderId="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29" fillId="2" borderId="0" xfId="20" applyFont="1" applyFill="1" applyAlignment="1">
      <alignment horizontal="centerContinuous" vertical="center" wrapText="1"/>
      <protection/>
    </xf>
    <xf numFmtId="0" fontId="6" fillId="5" borderId="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Continuous" vertical="center"/>
    </xf>
    <xf numFmtId="0" fontId="8" fillId="5" borderId="32" xfId="0" applyFont="1" applyFill="1" applyBorder="1" applyAlignment="1">
      <alignment horizontal="centerContinuous" vertical="center"/>
    </xf>
    <xf numFmtId="0" fontId="11" fillId="8" borderId="1" xfId="0" applyFont="1" applyFill="1" applyBorder="1" applyAlignment="1">
      <alignment vertical="center"/>
    </xf>
    <xf numFmtId="0" fontId="39" fillId="2" borderId="0" xfId="0" applyFont="1" applyFill="1" applyAlignment="1">
      <alignment horizontal="center"/>
    </xf>
    <xf numFmtId="0" fontId="48" fillId="3" borderId="2" xfId="0" applyFont="1" applyFill="1" applyBorder="1" applyAlignment="1">
      <alignment horizontal="center"/>
    </xf>
    <xf numFmtId="0" fontId="6" fillId="2" borderId="5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3" fontId="6" fillId="2" borderId="1" xfId="0" applyNumberFormat="1" applyFont="1" applyFill="1" applyBorder="1" applyAlignment="1" applyProtection="1">
      <alignment horizontal="center"/>
      <protection locked="0"/>
    </xf>
    <xf numFmtId="3" fontId="6" fillId="2" borderId="2" xfId="0" applyNumberFormat="1" applyFont="1" applyFill="1" applyBorder="1" applyAlignment="1" applyProtection="1">
      <alignment horizontal="center"/>
      <protection locked="0"/>
    </xf>
    <xf numFmtId="3" fontId="6" fillId="2" borderId="3" xfId="0" applyNumberFormat="1" applyFont="1" applyFill="1" applyBorder="1" applyAlignment="1" applyProtection="1">
      <alignment horizontal="center"/>
      <protection locked="0"/>
    </xf>
    <xf numFmtId="0" fontId="11" fillId="2" borderId="19" xfId="0" applyFont="1" applyFill="1" applyBorder="1" applyAlignment="1" applyProtection="1">
      <alignment/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/>
      <protection locked="0"/>
    </xf>
    <xf numFmtId="0" fontId="6" fillId="2" borderId="5" xfId="0" applyFont="1" applyFill="1" applyBorder="1" applyAlignment="1" applyProtection="1">
      <alignment/>
      <protection locked="0"/>
    </xf>
    <xf numFmtId="0" fontId="6" fillId="2" borderId="7" xfId="0" applyFont="1" applyFill="1" applyBorder="1" applyAlignment="1" applyProtection="1">
      <alignment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6" fillId="2" borderId="8" xfId="0" applyFont="1" applyFill="1" applyBorder="1" applyAlignment="1" applyProtection="1">
      <alignment/>
      <protection locked="0"/>
    </xf>
    <xf numFmtId="0" fontId="6" fillId="2" borderId="4" xfId="0" applyFont="1" applyFill="1" applyBorder="1" applyAlignment="1" applyProtection="1">
      <alignment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3" fontId="6" fillId="2" borderId="8" xfId="0" applyNumberFormat="1" applyFont="1" applyFill="1" applyBorder="1" applyAlignment="1" applyProtection="1">
      <alignment horizontal="center"/>
      <protection locked="0"/>
    </xf>
    <xf numFmtId="3" fontId="6" fillId="2" borderId="4" xfId="0" applyNumberFormat="1" applyFont="1" applyFill="1" applyBorder="1" applyAlignment="1" applyProtection="1">
      <alignment horizontal="center"/>
      <protection locked="0"/>
    </xf>
    <xf numFmtId="3" fontId="6" fillId="2" borderId="30" xfId="0" applyNumberFormat="1" applyFont="1" applyFill="1" applyBorder="1" applyAlignment="1" applyProtection="1">
      <alignment horizontal="center"/>
      <protection locked="0"/>
    </xf>
    <xf numFmtId="3" fontId="11" fillId="2" borderId="1" xfId="0" applyNumberFormat="1" applyFont="1" applyFill="1" applyBorder="1" applyAlignment="1" applyProtection="1">
      <alignment horizontal="center"/>
      <protection locked="0"/>
    </xf>
    <xf numFmtId="3" fontId="11" fillId="2" borderId="2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3" fontId="11" fillId="2" borderId="3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6" fillId="2" borderId="3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11" fillId="2" borderId="0" xfId="0" applyFont="1" applyFill="1" applyAlignment="1" applyProtection="1">
      <alignment horizontal="centerContinuous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18" fillId="0" borderId="4" xfId="0" applyFont="1" applyBorder="1" applyAlignment="1" applyProtection="1">
      <alignment horizontal="right"/>
      <protection/>
    </xf>
    <xf numFmtId="0" fontId="22" fillId="2" borderId="0" xfId="0" applyFont="1" applyFill="1" applyAlignment="1" applyProtection="1">
      <alignment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18" fillId="2" borderId="0" xfId="0" applyFont="1" applyFill="1" applyBorder="1" applyAlignment="1" applyProtection="1">
      <alignment horizontal="right"/>
      <protection/>
    </xf>
    <xf numFmtId="0" fontId="18" fillId="2" borderId="0" xfId="0" applyFont="1" applyFill="1" applyBorder="1" applyAlignment="1" applyProtection="1">
      <alignment horizontal="centerContinuous"/>
      <protection/>
    </xf>
    <xf numFmtId="0" fontId="14" fillId="2" borderId="20" xfId="0" applyFont="1" applyFill="1" applyBorder="1" applyAlignment="1" applyProtection="1">
      <alignment horizontal="center" vertical="center"/>
      <protection/>
    </xf>
    <xf numFmtId="0" fontId="29" fillId="9" borderId="34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2" xfId="0" applyFont="1" applyFill="1" applyBorder="1" applyAlignment="1" applyProtection="1">
      <alignment horizontal="left" wrapText="1"/>
      <protection locked="0"/>
    </xf>
    <xf numFmtId="0" fontId="16" fillId="0" borderId="2" xfId="16" applyFont="1" applyFill="1" applyBorder="1" applyAlignment="1" applyProtection="1">
      <alignment horizontal="left" wrapText="1"/>
      <protection locked="0"/>
    </xf>
    <xf numFmtId="0" fontId="16" fillId="0" borderId="19" xfId="16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 quotePrefix="1">
      <alignment horizontal="center"/>
      <protection locked="0"/>
    </xf>
    <xf numFmtId="49" fontId="6" fillId="2" borderId="19" xfId="0" applyNumberFormat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center"/>
      <protection locked="0"/>
    </xf>
    <xf numFmtId="0" fontId="16" fillId="0" borderId="2" xfId="16" applyFont="1" applyFill="1" applyBorder="1" applyAlignment="1" applyProtection="1">
      <alignment horizontal="center"/>
      <protection locked="0"/>
    </xf>
    <xf numFmtId="0" fontId="17" fillId="0" borderId="2" xfId="21" applyFont="1" applyFill="1" applyBorder="1" applyAlignment="1" applyProtection="1">
      <alignment horizontal="left" wrapText="1"/>
      <protection locked="0"/>
    </xf>
    <xf numFmtId="0" fontId="16" fillId="0" borderId="2" xfId="16" applyFont="1" applyFill="1" applyBorder="1" applyAlignment="1" applyProtection="1">
      <alignment horizontal="left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1" fontId="6" fillId="2" borderId="3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16" fillId="2" borderId="2" xfId="0" applyFont="1" applyFill="1" applyBorder="1" applyAlignment="1" applyProtection="1">
      <alignment horizontal="center" wrapText="1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11" fillId="2" borderId="2" xfId="0" applyFont="1" applyFill="1" applyBorder="1" applyAlignment="1" applyProtection="1">
      <alignment/>
      <protection locked="0"/>
    </xf>
    <xf numFmtId="9" fontId="11" fillId="2" borderId="2" xfId="0" applyNumberFormat="1" applyFont="1" applyFill="1" applyBorder="1" applyAlignment="1" applyProtection="1">
      <alignment horizontal="center"/>
      <protection locked="0"/>
    </xf>
    <xf numFmtId="0" fontId="11" fillId="2" borderId="0" xfId="17" applyFont="1" applyFill="1">
      <alignment/>
      <protection/>
    </xf>
    <xf numFmtId="0" fontId="9" fillId="2" borderId="0" xfId="17" applyFont="1" applyFill="1" applyBorder="1" applyAlignment="1">
      <alignment vertical="center"/>
      <protection/>
    </xf>
    <xf numFmtId="0" fontId="9" fillId="2" borderId="0" xfId="17" applyFont="1" applyFill="1" applyAlignment="1">
      <alignment vertical="center"/>
      <protection/>
    </xf>
    <xf numFmtId="0" fontId="6" fillId="2" borderId="2" xfId="17" applyNumberFormat="1" applyFont="1" applyFill="1" applyBorder="1" applyAlignment="1" applyProtection="1">
      <alignment horizontal="center" vertical="center"/>
      <protection locked="0"/>
    </xf>
    <xf numFmtId="0" fontId="6" fillId="2" borderId="2" xfId="17" applyNumberFormat="1" applyFont="1" applyFill="1" applyBorder="1" applyAlignment="1">
      <alignment horizontal="center" vertical="center"/>
      <protection/>
    </xf>
    <xf numFmtId="0" fontId="13" fillId="2" borderId="2" xfId="20" applyFont="1" applyFill="1" applyBorder="1" applyAlignment="1" applyProtection="1">
      <alignment wrapText="1"/>
      <protection locked="0"/>
    </xf>
    <xf numFmtId="0" fontId="14" fillId="2" borderId="2" xfId="20" applyFont="1" applyFill="1" applyBorder="1" applyAlignment="1" applyProtection="1">
      <alignment wrapText="1"/>
      <protection locked="0"/>
    </xf>
    <xf numFmtId="0" fontId="12" fillId="2" borderId="2" xfId="20" applyFont="1" applyFill="1" applyBorder="1" applyAlignment="1" applyProtection="1">
      <alignment wrapText="1"/>
      <protection locked="0"/>
    </xf>
    <xf numFmtId="0" fontId="12" fillId="2" borderId="0" xfId="20" applyFont="1" applyFill="1" applyProtection="1">
      <alignment/>
      <protection locked="0"/>
    </xf>
    <xf numFmtId="0" fontId="12" fillId="2" borderId="0" xfId="20" applyFont="1" applyFill="1" applyBorder="1" applyProtection="1">
      <alignment/>
      <protection locked="0"/>
    </xf>
    <xf numFmtId="0" fontId="12" fillId="2" borderId="0" xfId="20" applyFont="1" applyFill="1" applyBorder="1" applyAlignment="1" applyProtection="1">
      <alignment horizontal="right"/>
      <protection locked="0"/>
    </xf>
    <xf numFmtId="164" fontId="12" fillId="2" borderId="0" xfId="20" applyNumberFormat="1" applyFont="1" applyFill="1" applyBorder="1" applyAlignment="1" applyProtection="1">
      <alignment horizontal="right"/>
      <protection locked="0"/>
    </xf>
    <xf numFmtId="0" fontId="7" fillId="2" borderId="0" xfId="20" applyFont="1" applyFill="1" applyProtection="1">
      <alignment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right" vertical="center"/>
      <protection locked="0"/>
    </xf>
    <xf numFmtId="0" fontId="7" fillId="2" borderId="3" xfId="20" applyFont="1" applyFill="1" applyBorder="1" applyProtection="1">
      <alignment/>
      <protection locked="0"/>
    </xf>
    <xf numFmtId="0" fontId="15" fillId="0" borderId="19" xfId="19" applyFont="1" applyBorder="1" applyProtection="1">
      <alignment/>
      <protection locked="0"/>
    </xf>
    <xf numFmtId="0" fontId="11" fillId="2" borderId="35" xfId="19" applyFont="1" applyFill="1" applyBorder="1" applyAlignment="1" applyProtection="1">
      <alignment horizontal="center"/>
      <protection locked="0"/>
    </xf>
    <xf numFmtId="0" fontId="6" fillId="0" borderId="36" xfId="19" applyFont="1" applyBorder="1" applyAlignment="1" applyProtection="1">
      <alignment horizontal="center" wrapText="1"/>
      <protection locked="0"/>
    </xf>
    <xf numFmtId="0" fontId="15" fillId="0" borderId="2" xfId="19" applyFont="1" applyBorder="1" applyProtection="1">
      <alignment/>
      <protection locked="0"/>
    </xf>
    <xf numFmtId="0" fontId="6" fillId="0" borderId="3" xfId="19" applyFont="1" applyBorder="1" applyAlignment="1" applyProtection="1">
      <alignment horizontal="center" wrapText="1"/>
      <protection locked="0"/>
    </xf>
    <xf numFmtId="0" fontId="15" fillId="0" borderId="2" xfId="19" applyFont="1" applyFill="1" applyBorder="1" applyProtection="1">
      <alignment/>
      <protection locked="0"/>
    </xf>
    <xf numFmtId="0" fontId="15" fillId="0" borderId="4" xfId="19" applyFont="1" applyBorder="1" applyProtection="1">
      <alignment/>
      <protection locked="0"/>
    </xf>
    <xf numFmtId="0" fontId="11" fillId="2" borderId="4" xfId="19" applyFont="1" applyFill="1" applyBorder="1" applyAlignment="1" applyProtection="1">
      <alignment horizontal="center"/>
      <protection locked="0"/>
    </xf>
    <xf numFmtId="0" fontId="6" fillId="0" borderId="30" xfId="19" applyFont="1" applyBorder="1" applyAlignment="1" applyProtection="1">
      <alignment horizontal="center" wrapText="1"/>
      <protection locked="0"/>
    </xf>
    <xf numFmtId="0" fontId="0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36" fillId="5" borderId="2" xfId="0" applyFont="1" applyFill="1" applyBorder="1" applyAlignment="1" applyProtection="1">
      <alignment horizontal="center"/>
      <protection/>
    </xf>
    <xf numFmtId="0" fontId="9" fillId="2" borderId="0" xfId="0" applyFont="1" applyFill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11" fillId="3" borderId="37" xfId="0" applyFont="1" applyFill="1" applyBorder="1" applyAlignment="1">
      <alignment horizontal="centerContinuous"/>
    </xf>
    <xf numFmtId="0" fontId="11" fillId="3" borderId="7" xfId="0" applyFont="1" applyFill="1" applyBorder="1" applyAlignment="1">
      <alignment horizontal="centerContinuous"/>
    </xf>
    <xf numFmtId="0" fontId="11" fillId="3" borderId="7" xfId="17" applyFont="1" applyFill="1" applyBorder="1" applyAlignment="1">
      <alignment horizontal="centerContinuous" vertical="center"/>
      <protection/>
    </xf>
    <xf numFmtId="0" fontId="11" fillId="3" borderId="38" xfId="0" applyFont="1" applyFill="1" applyBorder="1" applyAlignment="1">
      <alignment horizontal="center" vertical="center"/>
    </xf>
    <xf numFmtId="0" fontId="11" fillId="3" borderId="2" xfId="17" applyFont="1" applyFill="1" applyBorder="1" applyAlignment="1">
      <alignment horizontal="center" vertical="center"/>
      <protection/>
    </xf>
    <xf numFmtId="17" fontId="11" fillId="3" borderId="39" xfId="17" applyNumberFormat="1" applyFont="1" applyFill="1" applyBorder="1" applyAlignment="1">
      <alignment horizontal="center" vertical="center" shrinkToFit="1"/>
      <protection/>
    </xf>
    <xf numFmtId="17" fontId="11" fillId="3" borderId="40" xfId="17" applyNumberFormat="1" applyFont="1" applyFill="1" applyBorder="1" applyAlignment="1">
      <alignment horizontal="center" vertical="center" shrinkToFit="1"/>
      <protection/>
    </xf>
    <xf numFmtId="0" fontId="6" fillId="3" borderId="27" xfId="17" applyFont="1" applyFill="1" applyBorder="1" applyAlignment="1">
      <alignment horizontal="centerContinuous" vertical="center"/>
      <protection/>
    </xf>
    <xf numFmtId="0" fontId="11" fillId="3" borderId="3" xfId="17" applyFont="1" applyFill="1" applyBorder="1" applyAlignment="1">
      <alignment horizontal="center" vertical="center"/>
      <protection/>
    </xf>
    <xf numFmtId="164" fontId="11" fillId="5" borderId="23" xfId="15" applyNumberFormat="1" applyFont="1" applyFill="1" applyBorder="1" applyAlignment="1" applyProtection="1">
      <alignment horizontal="center" vertical="center"/>
      <protection/>
    </xf>
    <xf numFmtId="3" fontId="36" fillId="5" borderId="2" xfId="0" applyNumberFormat="1" applyFont="1" applyFill="1" applyBorder="1" applyAlignment="1" applyProtection="1">
      <alignment horizontal="center"/>
      <protection/>
    </xf>
    <xf numFmtId="0" fontId="11" fillId="3" borderId="41" xfId="0" applyFont="1" applyFill="1" applyBorder="1" applyAlignment="1" applyProtection="1">
      <alignment horizontal="right"/>
      <protection/>
    </xf>
    <xf numFmtId="0" fontId="11" fillId="3" borderId="42" xfId="0" applyFont="1" applyFill="1" applyBorder="1" applyAlignment="1" applyProtection="1">
      <alignment horizontal="right"/>
      <protection/>
    </xf>
    <xf numFmtId="9" fontId="11" fillId="3" borderId="23" xfId="0" applyNumberFormat="1" applyFont="1" applyFill="1" applyBorder="1" applyAlignment="1" applyProtection="1">
      <alignment horizontal="center"/>
      <protection/>
    </xf>
    <xf numFmtId="3" fontId="11" fillId="3" borderId="2" xfId="0" applyNumberFormat="1" applyFont="1" applyFill="1" applyBorder="1" applyAlignment="1" applyProtection="1">
      <alignment horizontal="center"/>
      <protection/>
    </xf>
    <xf numFmtId="0" fontId="6" fillId="3" borderId="2" xfId="0" applyFont="1" applyFill="1" applyBorder="1" applyAlignment="1" applyProtection="1">
      <alignment horizontal="center"/>
      <protection/>
    </xf>
    <xf numFmtId="0" fontId="11" fillId="3" borderId="2" xfId="0" applyFont="1" applyFill="1" applyBorder="1" applyAlignment="1" applyProtection="1">
      <alignment horizontal="left"/>
      <protection/>
    </xf>
    <xf numFmtId="3" fontId="6" fillId="3" borderId="2" xfId="0" applyNumberFormat="1" applyFont="1" applyFill="1" applyBorder="1" applyAlignment="1" applyProtection="1">
      <alignment horizontal="center"/>
      <protection/>
    </xf>
    <xf numFmtId="0" fontId="18" fillId="3" borderId="2" xfId="0" applyFont="1" applyFill="1" applyBorder="1" applyAlignment="1" applyProtection="1">
      <alignment horizontal="right"/>
      <protection/>
    </xf>
    <xf numFmtId="3" fontId="36" fillId="3" borderId="2" xfId="0" applyNumberFormat="1" applyFont="1" applyFill="1" applyBorder="1" applyAlignment="1" applyProtection="1">
      <alignment horizontal="center"/>
      <protection/>
    </xf>
    <xf numFmtId="0" fontId="17" fillId="3" borderId="2" xfId="0" applyFont="1" applyFill="1" applyBorder="1" applyAlignment="1" applyProtection="1">
      <alignment horizontal="center"/>
      <protection/>
    </xf>
    <xf numFmtId="0" fontId="20" fillId="3" borderId="2" xfId="0" applyFont="1" applyFill="1" applyBorder="1" applyAlignment="1" applyProtection="1">
      <alignment horizontal="left"/>
      <protection/>
    </xf>
    <xf numFmtId="0" fontId="20" fillId="3" borderId="2" xfId="0" applyFont="1" applyFill="1" applyBorder="1" applyAlignment="1" applyProtection="1">
      <alignment horizontal="left" wrapText="1"/>
      <protection/>
    </xf>
    <xf numFmtId="0" fontId="11" fillId="3" borderId="41" xfId="0" applyFont="1" applyFill="1" applyBorder="1" applyAlignment="1" applyProtection="1">
      <alignment horizontal="centerContinuous"/>
      <protection/>
    </xf>
    <xf numFmtId="0" fontId="11" fillId="3" borderId="42" xfId="0" applyFont="1" applyFill="1" applyBorder="1" applyAlignment="1" applyProtection="1">
      <alignment horizontal="centerContinuous"/>
      <protection/>
    </xf>
    <xf numFmtId="0" fontId="11" fillId="3" borderId="2" xfId="0" applyFont="1" applyFill="1" applyBorder="1" applyAlignment="1" applyProtection="1">
      <alignment horizontal="center"/>
      <protection/>
    </xf>
    <xf numFmtId="0" fontId="20" fillId="3" borderId="2" xfId="0" applyFont="1" applyFill="1" applyBorder="1" applyAlignment="1" applyProtection="1">
      <alignment horizontal="center"/>
      <protection/>
    </xf>
    <xf numFmtId="0" fontId="11" fillId="3" borderId="41" xfId="0" applyFont="1" applyFill="1" applyBorder="1" applyAlignment="1" applyProtection="1">
      <alignment horizontal="right"/>
      <protection/>
    </xf>
    <xf numFmtId="0" fontId="11" fillId="3" borderId="42" xfId="0" applyFont="1" applyFill="1" applyBorder="1" applyAlignment="1" applyProtection="1">
      <alignment horizontal="right"/>
      <protection/>
    </xf>
    <xf numFmtId="3" fontId="11" fillId="3" borderId="2" xfId="0" applyNumberFormat="1" applyFont="1" applyFill="1" applyBorder="1" applyAlignment="1" applyProtection="1">
      <alignment horizontal="center"/>
      <protection/>
    </xf>
    <xf numFmtId="0" fontId="6" fillId="3" borderId="0" xfId="0" applyFont="1" applyFill="1" applyAlignment="1" applyProtection="1">
      <alignment/>
      <protection/>
    </xf>
    <xf numFmtId="0" fontId="6" fillId="3" borderId="24" xfId="0" applyFont="1" applyFill="1" applyBorder="1" applyAlignment="1" applyProtection="1">
      <alignment horizontal="right" vertical="center"/>
      <protection/>
    </xf>
    <xf numFmtId="0" fontId="11" fillId="3" borderId="24" xfId="15" applyFont="1" applyFill="1" applyBorder="1" applyAlignment="1" applyProtection="1">
      <alignment horizontal="left" vertical="center" wrapText="1"/>
      <protection/>
    </xf>
    <xf numFmtId="0" fontId="6" fillId="3" borderId="43" xfId="0" applyFont="1" applyFill="1" applyBorder="1" applyAlignment="1" applyProtection="1">
      <alignment horizontal="centerContinuous"/>
      <protection/>
    </xf>
    <xf numFmtId="0" fontId="6" fillId="3" borderId="11" xfId="0" applyFont="1" applyFill="1" applyBorder="1" applyAlignment="1" applyProtection="1">
      <alignment horizontal="centerContinuous"/>
      <protection/>
    </xf>
    <xf numFmtId="0" fontId="6" fillId="3" borderId="23" xfId="0" applyFont="1" applyFill="1" applyBorder="1" applyAlignment="1" applyProtection="1">
      <alignment horizontal="center"/>
      <protection/>
    </xf>
    <xf numFmtId="0" fontId="6" fillId="3" borderId="20" xfId="0" applyFont="1" applyFill="1" applyBorder="1" applyAlignment="1" applyProtection="1">
      <alignment horizontal="centerContinuous"/>
      <protection/>
    </xf>
    <xf numFmtId="0" fontId="6" fillId="3" borderId="21" xfId="0" applyFont="1" applyFill="1" applyBorder="1" applyAlignment="1" applyProtection="1">
      <alignment horizontal="centerContinuous"/>
      <protection/>
    </xf>
    <xf numFmtId="0" fontId="6" fillId="3" borderId="25" xfId="0" applyFont="1" applyFill="1" applyBorder="1" applyAlignment="1" applyProtection="1">
      <alignment horizontal="centerContinuous"/>
      <protection/>
    </xf>
    <xf numFmtId="0" fontId="6" fillId="3" borderId="26" xfId="0" applyFont="1" applyFill="1" applyBorder="1" applyAlignment="1" applyProtection="1">
      <alignment/>
      <protection/>
    </xf>
    <xf numFmtId="0" fontId="6" fillId="3" borderId="20" xfId="0" applyFont="1" applyFill="1" applyBorder="1" applyAlignment="1" applyProtection="1">
      <alignment horizontal="center" vertical="center" textRotation="90"/>
      <protection/>
    </xf>
    <xf numFmtId="0" fontId="6" fillId="3" borderId="21" xfId="0" applyFont="1" applyFill="1" applyBorder="1" applyAlignment="1" applyProtection="1">
      <alignment horizontal="center" vertical="center" textRotation="90"/>
      <protection/>
    </xf>
    <xf numFmtId="0" fontId="11" fillId="3" borderId="31" xfId="0" applyFont="1" applyFill="1" applyBorder="1" applyAlignment="1" applyProtection="1">
      <alignment horizontal="center" vertical="center"/>
      <protection/>
    </xf>
    <xf numFmtId="49" fontId="16" fillId="3" borderId="23" xfId="0" applyNumberFormat="1" applyFont="1" applyFill="1" applyBorder="1" applyAlignment="1" applyProtection="1">
      <alignment horizontal="center" vertical="top" wrapText="1"/>
      <protection/>
    </xf>
    <xf numFmtId="0" fontId="11" fillId="3" borderId="33" xfId="0" applyFont="1" applyFill="1" applyBorder="1" applyAlignment="1" applyProtection="1">
      <alignment horizontal="center" vertical="center"/>
      <protection/>
    </xf>
    <xf numFmtId="0" fontId="11" fillId="3" borderId="4" xfId="0" applyFont="1" applyFill="1" applyBorder="1" applyAlignment="1" applyProtection="1">
      <alignment horizontal="center" vertical="center"/>
      <protection/>
    </xf>
    <xf numFmtId="0" fontId="11" fillId="3" borderId="30" xfId="0" applyFont="1" applyFill="1" applyBorder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0" fontId="41" fillId="3" borderId="2" xfId="0" applyFont="1" applyFill="1" applyBorder="1" applyAlignment="1" applyProtection="1">
      <alignment horizontal="center" vertical="top" wrapText="1"/>
      <protection/>
    </xf>
    <xf numFmtId="0" fontId="43" fillId="3" borderId="2" xfId="0" applyFont="1" applyFill="1" applyBorder="1" applyAlignment="1" applyProtection="1">
      <alignment horizontal="center" vertical="top" shrinkToFit="1"/>
      <protection/>
    </xf>
    <xf numFmtId="0" fontId="41" fillId="3" borderId="2" xfId="0" applyFont="1" applyFill="1" applyBorder="1" applyAlignment="1" applyProtection="1">
      <alignment horizontal="left" vertical="top" wrapText="1"/>
      <protection/>
    </xf>
    <xf numFmtId="3" fontId="11" fillId="3" borderId="19" xfId="0" applyNumberFormat="1" applyFont="1" applyFill="1" applyBorder="1" applyAlignment="1" applyProtection="1">
      <alignment horizontal="center"/>
      <protection/>
    </xf>
    <xf numFmtId="0" fontId="11" fillId="2" borderId="44" xfId="0" applyFont="1" applyFill="1" applyBorder="1" applyAlignment="1" applyProtection="1">
      <alignment/>
      <protection/>
    </xf>
    <xf numFmtId="0" fontId="6" fillId="2" borderId="44" xfId="0" applyFont="1" applyFill="1" applyBorder="1" applyAlignment="1" applyProtection="1">
      <alignment/>
      <protection/>
    </xf>
    <xf numFmtId="0" fontId="6" fillId="2" borderId="44" xfId="0" applyFont="1" applyFill="1" applyBorder="1" applyAlignment="1" applyProtection="1">
      <alignment/>
      <protection/>
    </xf>
    <xf numFmtId="0" fontId="11" fillId="2" borderId="44" xfId="0" applyFont="1" applyFill="1" applyBorder="1" applyAlignment="1" applyProtection="1">
      <alignment horizontal="center"/>
      <protection/>
    </xf>
    <xf numFmtId="0" fontId="11" fillId="5" borderId="0" xfId="0" applyFont="1" applyFill="1" applyAlignment="1" applyProtection="1">
      <alignment horizontal="center"/>
      <protection/>
    </xf>
    <xf numFmtId="10" fontId="11" fillId="5" borderId="23" xfId="0" applyNumberFormat="1" applyFont="1" applyFill="1" applyBorder="1" applyAlignment="1" applyProtection="1">
      <alignment horizontal="center"/>
      <protection/>
    </xf>
    <xf numFmtId="0" fontId="6" fillId="3" borderId="45" xfId="0" applyFont="1" applyFill="1" applyBorder="1" applyAlignment="1" applyProtection="1">
      <alignment horizontal="right"/>
      <protection/>
    </xf>
    <xf numFmtId="3" fontId="11" fillId="5" borderId="23" xfId="0" applyNumberFormat="1" applyFont="1" applyFill="1" applyBorder="1" applyAlignment="1" applyProtection="1">
      <alignment horizontal="center"/>
      <protection/>
    </xf>
    <xf numFmtId="0" fontId="6" fillId="3" borderId="12" xfId="0" applyFont="1" applyFill="1" applyBorder="1" applyAlignment="1" applyProtection="1">
      <alignment horizontal="right"/>
      <protection/>
    </xf>
    <xf numFmtId="0" fontId="9" fillId="3" borderId="28" xfId="0" applyFont="1" applyFill="1" applyBorder="1" applyAlignment="1">
      <alignment horizontal="center"/>
    </xf>
    <xf numFmtId="0" fontId="48" fillId="3" borderId="28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11" fillId="3" borderId="46" xfId="0" applyFont="1" applyFill="1" applyBorder="1" applyAlignment="1">
      <alignment horizontal="center" vertical="center" wrapText="1"/>
    </xf>
    <xf numFmtId="0" fontId="11" fillId="0" borderId="47" xfId="0" applyFont="1" applyBorder="1" applyAlignment="1" applyProtection="1">
      <alignment horizontal="center"/>
      <protection locked="0"/>
    </xf>
    <xf numFmtId="0" fontId="11" fillId="0" borderId="48" xfId="0" applyFont="1" applyBorder="1" applyAlignment="1" applyProtection="1">
      <alignment horizontal="center"/>
      <protection locked="0"/>
    </xf>
    <xf numFmtId="0" fontId="11" fillId="0" borderId="49" xfId="0" applyFont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right" wrapText="1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2" borderId="19" xfId="0" applyFont="1" applyFill="1" applyBorder="1" applyAlignment="1" applyProtection="1">
      <alignment wrapText="1"/>
      <protection locked="0"/>
    </xf>
    <xf numFmtId="0" fontId="6" fillId="2" borderId="4" xfId="0" applyFont="1" applyFill="1" applyBorder="1" applyAlignment="1" applyProtection="1">
      <alignment horizontal="center" wrapText="1"/>
      <protection locked="0"/>
    </xf>
    <xf numFmtId="0" fontId="0" fillId="3" borderId="0" xfId="0" applyFill="1" applyAlignment="1" applyProtection="1">
      <alignment horizontal="left" vertical="top" wrapText="1"/>
      <protection/>
    </xf>
    <xf numFmtId="0" fontId="38" fillId="3" borderId="0" xfId="0" applyFont="1" applyFill="1" applyAlignment="1" applyProtection="1">
      <alignment horizontal="left"/>
      <protection/>
    </xf>
    <xf numFmtId="0" fontId="38" fillId="3" borderId="50" xfId="0" applyFont="1" applyFill="1" applyBorder="1" applyAlignment="1" applyProtection="1">
      <alignment horizontal="left"/>
      <protection/>
    </xf>
    <xf numFmtId="0" fontId="6" fillId="3" borderId="2" xfId="0" applyFont="1" applyFill="1" applyBorder="1" applyAlignment="1" applyProtection="1">
      <alignment horizontal="left"/>
      <protection/>
    </xf>
    <xf numFmtId="0" fontId="6" fillId="3" borderId="0" xfId="0" applyFont="1" applyFill="1" applyBorder="1" applyAlignment="1" applyProtection="1">
      <alignment horizontal="left"/>
      <protection/>
    </xf>
    <xf numFmtId="0" fontId="36" fillId="3" borderId="0" xfId="0" applyFont="1" applyFill="1" applyAlignment="1" applyProtection="1">
      <alignment/>
      <protection/>
    </xf>
    <xf numFmtId="0" fontId="11" fillId="3" borderId="0" xfId="0" applyFont="1" applyFill="1" applyAlignment="1" applyProtection="1">
      <alignment/>
      <protection/>
    </xf>
    <xf numFmtId="202" fontId="11" fillId="3" borderId="2" xfId="0" applyNumberFormat="1" applyFont="1" applyFill="1" applyBorder="1" applyAlignment="1" applyProtection="1">
      <alignment horizontal="center"/>
      <protection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18" fillId="3" borderId="2" xfId="0" applyFont="1" applyFill="1" applyBorder="1" applyAlignment="1">
      <alignment horizontal="right"/>
    </xf>
    <xf numFmtId="0" fontId="19" fillId="3" borderId="1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/>
    </xf>
    <xf numFmtId="0" fontId="11" fillId="3" borderId="2" xfId="15" applyFont="1" applyFill="1" applyBorder="1" applyAlignment="1">
      <alignment horizontal="left" vertical="center" wrapText="1"/>
      <protection/>
    </xf>
    <xf numFmtId="0" fontId="18" fillId="3" borderId="2" xfId="15" applyFont="1" applyFill="1" applyBorder="1" applyAlignment="1">
      <alignment horizontal="right" vertical="center" wrapText="1"/>
      <protection/>
    </xf>
    <xf numFmtId="0" fontId="20" fillId="5" borderId="8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right"/>
    </xf>
    <xf numFmtId="37" fontId="11" fillId="3" borderId="2" xfId="0" applyNumberFormat="1" applyFont="1" applyFill="1" applyBorder="1" applyAlignment="1">
      <alignment horizontal="center" vertical="center"/>
    </xf>
    <xf numFmtId="0" fontId="6" fillId="3" borderId="51" xfId="17" applyFont="1" applyFill="1" applyBorder="1" applyAlignment="1">
      <alignment/>
      <protection/>
    </xf>
    <xf numFmtId="0" fontId="6" fillId="3" borderId="0" xfId="17" applyFont="1" applyFill="1" applyBorder="1" applyAlignment="1">
      <alignment horizontal="left" vertical="top"/>
      <protection/>
    </xf>
    <xf numFmtId="0" fontId="6" fillId="3" borderId="0" xfId="17" applyFont="1" applyFill="1" applyBorder="1" applyAlignment="1">
      <alignment/>
      <protection/>
    </xf>
    <xf numFmtId="0" fontId="6" fillId="3" borderId="52" xfId="17" applyFont="1" applyFill="1" applyBorder="1" applyAlignment="1">
      <alignment horizontal="left" vertical="top"/>
      <protection/>
    </xf>
    <xf numFmtId="0" fontId="6" fillId="3" borderId="15" xfId="17" applyFont="1" applyFill="1" applyBorder="1" applyAlignment="1">
      <alignment/>
      <protection/>
    </xf>
    <xf numFmtId="0" fontId="6" fillId="3" borderId="53" xfId="17" applyFont="1" applyFill="1" applyBorder="1" applyAlignment="1">
      <alignment/>
      <protection/>
    </xf>
    <xf numFmtId="0" fontId="6" fillId="5" borderId="26" xfId="0" applyFont="1" applyFill="1" applyBorder="1" applyAlignment="1" applyProtection="1">
      <alignment/>
      <protection/>
    </xf>
    <xf numFmtId="0" fontId="11" fillId="5" borderId="1" xfId="0" applyFont="1" applyFill="1" applyBorder="1" applyAlignment="1">
      <alignment vertical="center"/>
    </xf>
    <xf numFmtId="0" fontId="1" fillId="3" borderId="41" xfId="0" applyFont="1" applyFill="1" applyBorder="1" applyAlignment="1" applyProtection="1">
      <alignment horizontal="right"/>
      <protection/>
    </xf>
    <xf numFmtId="0" fontId="1" fillId="3" borderId="42" xfId="0" applyFont="1" applyFill="1" applyBorder="1" applyAlignment="1" applyProtection="1">
      <alignment horizontal="right"/>
      <protection/>
    </xf>
    <xf numFmtId="0" fontId="1" fillId="3" borderId="38" xfId="0" applyFont="1" applyFill="1" applyBorder="1" applyAlignment="1" applyProtection="1">
      <alignment horizontal="right"/>
      <protection/>
    </xf>
    <xf numFmtId="3" fontId="6" fillId="3" borderId="2" xfId="0" applyNumberFormat="1" applyFont="1" applyFill="1" applyBorder="1" applyAlignment="1" applyProtection="1">
      <alignment horizontal="center"/>
      <protection/>
    </xf>
    <xf numFmtId="0" fontId="19" fillId="3" borderId="2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6" fillId="3" borderId="0" xfId="0" applyFont="1" applyFill="1" applyAlignment="1" applyProtection="1">
      <alignment horizontal="left"/>
      <protection/>
    </xf>
    <xf numFmtId="0" fontId="6" fillId="3" borderId="0" xfId="0" applyFont="1" applyFill="1" applyAlignment="1" applyProtection="1">
      <alignment horizontal="center"/>
      <protection/>
    </xf>
    <xf numFmtId="0" fontId="6" fillId="3" borderId="0" xfId="0" applyFont="1" applyFill="1" applyAlignment="1" applyProtection="1">
      <alignment/>
      <protection/>
    </xf>
    <xf numFmtId="0" fontId="6" fillId="3" borderId="0" xfId="0" applyFont="1" applyFill="1" applyAlignment="1" applyProtection="1">
      <alignment horizontal="centerContinuous"/>
      <protection/>
    </xf>
    <xf numFmtId="0" fontId="6" fillId="3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20" fillId="5" borderId="2" xfId="0" applyFont="1" applyFill="1" applyBorder="1" applyAlignment="1" applyProtection="1">
      <alignment horizontal="center"/>
      <protection/>
    </xf>
    <xf numFmtId="0" fontId="18" fillId="5" borderId="2" xfId="0" applyFont="1" applyFill="1" applyBorder="1" applyAlignment="1" applyProtection="1">
      <alignment horizontal="right"/>
      <protection/>
    </xf>
    <xf numFmtId="3" fontId="6" fillId="5" borderId="2" xfId="0" applyNumberFormat="1" applyFont="1" applyFill="1" applyBorder="1" applyAlignment="1" applyProtection="1">
      <alignment horizontal="center"/>
      <protection/>
    </xf>
    <xf numFmtId="0" fontId="12" fillId="2" borderId="2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/>
      <protection locked="0"/>
    </xf>
    <xf numFmtId="0" fontId="11" fillId="2" borderId="0" xfId="0" applyFont="1" applyFill="1" applyAlignment="1">
      <alignment horizontal="centerContinuous"/>
    </xf>
    <xf numFmtId="17" fontId="6" fillId="0" borderId="2" xfId="0" applyNumberFormat="1" applyFont="1" applyFill="1" applyBorder="1" applyAlignment="1" applyProtection="1">
      <alignment horizontal="center"/>
      <protection locked="0"/>
    </xf>
    <xf numFmtId="3" fontId="11" fillId="5" borderId="54" xfId="0" applyNumberFormat="1" applyFont="1" applyFill="1" applyBorder="1" applyAlignment="1">
      <alignment horizontal="center"/>
    </xf>
    <xf numFmtId="3" fontId="11" fillId="5" borderId="55" xfId="0" applyNumberFormat="1" applyFont="1" applyFill="1" applyBorder="1" applyAlignment="1">
      <alignment horizontal="center"/>
    </xf>
    <xf numFmtId="3" fontId="11" fillId="5" borderId="23" xfId="0" applyNumberFormat="1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/>
      <protection/>
    </xf>
    <xf numFmtId="0" fontId="6" fillId="5" borderId="16" xfId="0" applyFont="1" applyFill="1" applyBorder="1" applyAlignment="1">
      <alignment horizontal="center"/>
    </xf>
    <xf numFmtId="3" fontId="6" fillId="5" borderId="16" xfId="0" applyNumberFormat="1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3" fontId="6" fillId="5" borderId="54" xfId="0" applyNumberFormat="1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3" fontId="6" fillId="5" borderId="17" xfId="0" applyNumberFormat="1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3" borderId="56" xfId="0" applyFont="1" applyFill="1" applyBorder="1" applyAlignment="1">
      <alignment horizontal="center"/>
    </xf>
    <xf numFmtId="0" fontId="6" fillId="5" borderId="57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3" fontId="11" fillId="5" borderId="4" xfId="0" applyNumberFormat="1" applyFont="1" applyFill="1" applyBorder="1" applyAlignment="1">
      <alignment horizontal="center"/>
    </xf>
    <xf numFmtId="3" fontId="11" fillId="5" borderId="23" xfId="0" applyNumberFormat="1" applyFont="1" applyFill="1" applyBorder="1" applyAlignment="1">
      <alignment horizontal="centerContinuous"/>
    </xf>
    <xf numFmtId="3" fontId="11" fillId="5" borderId="30" xfId="0" applyNumberFormat="1" applyFont="1" applyFill="1" applyBorder="1" applyAlignment="1">
      <alignment horizontal="center"/>
    </xf>
    <xf numFmtId="0" fontId="11" fillId="2" borderId="19" xfId="0" applyFont="1" applyFill="1" applyBorder="1" applyAlignment="1" applyProtection="1">
      <alignment horizontal="center"/>
      <protection locked="0"/>
    </xf>
    <xf numFmtId="0" fontId="6" fillId="2" borderId="56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/>
      <protection locked="0"/>
    </xf>
    <xf numFmtId="0" fontId="11" fillId="5" borderId="57" xfId="0" applyFont="1" applyFill="1" applyBorder="1" applyAlignment="1">
      <alignment horizontal="center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8" fillId="5" borderId="28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3" fontId="11" fillId="5" borderId="16" xfId="0" applyNumberFormat="1" applyFont="1" applyFill="1" applyBorder="1" applyAlignment="1">
      <alignment horizontal="center"/>
    </xf>
    <xf numFmtId="3" fontId="11" fillId="5" borderId="17" xfId="0" applyNumberFormat="1" applyFont="1" applyFill="1" applyBorder="1" applyAlignment="1">
      <alignment horizontal="center"/>
    </xf>
    <xf numFmtId="3" fontId="6" fillId="5" borderId="16" xfId="0" applyNumberFormat="1" applyFont="1" applyFill="1" applyBorder="1" applyAlignment="1">
      <alignment horizontal="center"/>
    </xf>
    <xf numFmtId="3" fontId="6" fillId="5" borderId="54" xfId="0" applyNumberFormat="1" applyFont="1" applyFill="1" applyBorder="1" applyAlignment="1">
      <alignment horizontal="center"/>
    </xf>
    <xf numFmtId="3" fontId="6" fillId="5" borderId="23" xfId="0" applyNumberFormat="1" applyFont="1" applyFill="1" applyBorder="1" applyAlignment="1">
      <alignment horizontal="centerContinuous"/>
    </xf>
    <xf numFmtId="3" fontId="11" fillId="5" borderId="23" xfId="0" applyNumberFormat="1" applyFont="1" applyFill="1" applyBorder="1" applyAlignment="1">
      <alignment horizontal="centerContinuous"/>
    </xf>
    <xf numFmtId="3" fontId="6" fillId="5" borderId="17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5" borderId="29" xfId="0" applyNumberFormat="1" applyFont="1" applyFill="1" applyBorder="1" applyAlignment="1">
      <alignment horizontal="center"/>
    </xf>
    <xf numFmtId="3" fontId="6" fillId="5" borderId="22" xfId="0" applyNumberFormat="1" applyFont="1" applyFill="1" applyBorder="1" applyAlignment="1">
      <alignment horizontal="center"/>
    </xf>
    <xf numFmtId="3" fontId="11" fillId="5" borderId="16" xfId="0" applyNumberFormat="1" applyFont="1" applyFill="1" applyBorder="1" applyAlignment="1">
      <alignment horizontal="center"/>
    </xf>
    <xf numFmtId="3" fontId="11" fillId="5" borderId="54" xfId="0" applyNumberFormat="1" applyFont="1" applyFill="1" applyBorder="1" applyAlignment="1">
      <alignment horizontal="center"/>
    </xf>
    <xf numFmtId="3" fontId="6" fillId="5" borderId="0" xfId="0" applyNumberFormat="1" applyFont="1" applyFill="1" applyBorder="1" applyAlignment="1">
      <alignment horizontal="center"/>
    </xf>
    <xf numFmtId="3" fontId="6" fillId="5" borderId="21" xfId="0" applyNumberFormat="1" applyFont="1" applyFill="1" applyBorder="1" applyAlignment="1">
      <alignment horizontal="center"/>
    </xf>
    <xf numFmtId="3" fontId="11" fillId="5" borderId="17" xfId="0" applyNumberFormat="1" applyFont="1" applyFill="1" applyBorder="1" applyAlignment="1">
      <alignment horizontal="center"/>
    </xf>
    <xf numFmtId="0" fontId="8" fillId="5" borderId="0" xfId="0" applyFont="1" applyFill="1" applyAlignment="1">
      <alignment/>
    </xf>
    <xf numFmtId="3" fontId="11" fillId="5" borderId="27" xfId="0" applyNumberFormat="1" applyFont="1" applyFill="1" applyBorder="1" applyAlignment="1">
      <alignment horizontal="center"/>
    </xf>
    <xf numFmtId="3" fontId="11" fillId="5" borderId="3" xfId="0" applyNumberFormat="1" applyFont="1" applyFill="1" applyBorder="1" applyAlignment="1">
      <alignment horizontal="center"/>
    </xf>
    <xf numFmtId="3" fontId="11" fillId="5" borderId="22" xfId="0" applyNumberFormat="1" applyFont="1" applyFill="1" applyBorder="1" applyAlignment="1">
      <alignment horizontal="center"/>
    </xf>
    <xf numFmtId="3" fontId="6" fillId="5" borderId="26" xfId="0" applyNumberFormat="1" applyFont="1" applyFill="1" applyBorder="1" applyAlignment="1">
      <alignment horizontal="centerContinuous"/>
    </xf>
    <xf numFmtId="0" fontId="6" fillId="2" borderId="54" xfId="0" applyFont="1" applyFill="1" applyBorder="1" applyAlignment="1">
      <alignment/>
    </xf>
    <xf numFmtId="0" fontId="6" fillId="2" borderId="38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2" borderId="7" xfId="0" applyFont="1" applyFill="1" applyBorder="1" applyAlignment="1">
      <alignment/>
    </xf>
    <xf numFmtId="0" fontId="11" fillId="0" borderId="5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1" fillId="2" borderId="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3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1" fillId="2" borderId="59" xfId="0" applyFont="1" applyFill="1" applyBorder="1" applyAlignment="1">
      <alignment horizontal="centerContinuous" vertical="center"/>
    </xf>
    <xf numFmtId="3" fontId="6" fillId="9" borderId="7" xfId="0" applyNumberFormat="1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Continuous" vertical="center"/>
    </xf>
    <xf numFmtId="3" fontId="6" fillId="9" borderId="2" xfId="0" applyNumberFormat="1" applyFont="1" applyFill="1" applyBorder="1" applyAlignment="1">
      <alignment horizontal="center"/>
    </xf>
    <xf numFmtId="3" fontId="6" fillId="5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Continuous" vertical="center"/>
    </xf>
    <xf numFmtId="3" fontId="9" fillId="3" borderId="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right"/>
    </xf>
    <xf numFmtId="0" fontId="11" fillId="2" borderId="28" xfId="0" applyFont="1" applyFill="1" applyBorder="1" applyAlignment="1">
      <alignment horizontal="centerContinuous" vertical="center"/>
    </xf>
    <xf numFmtId="3" fontId="6" fillId="9" borderId="28" xfId="0" applyNumberFormat="1" applyFont="1" applyFill="1" applyBorder="1" applyAlignment="1">
      <alignment horizontal="center"/>
    </xf>
    <xf numFmtId="3" fontId="6" fillId="5" borderId="21" xfId="0" applyNumberFormat="1" applyFont="1" applyFill="1" applyBorder="1" applyAlignment="1">
      <alignment horizontal="center"/>
    </xf>
    <xf numFmtId="0" fontId="11" fillId="5" borderId="60" xfId="0" applyFont="1" applyFill="1" applyBorder="1" applyAlignment="1">
      <alignment horizontal="centerContinuous"/>
    </xf>
    <xf numFmtId="0" fontId="6" fillId="5" borderId="21" xfId="0" applyFont="1" applyFill="1" applyBorder="1" applyAlignment="1">
      <alignment horizontal="centerContinuous"/>
    </xf>
    <xf numFmtId="3" fontId="6" fillId="5" borderId="20" xfId="0" applyNumberFormat="1" applyFont="1" applyFill="1" applyBorder="1" applyAlignment="1">
      <alignment horizontal="centerContinuous"/>
    </xf>
    <xf numFmtId="3" fontId="6" fillId="5" borderId="21" xfId="0" applyNumberFormat="1" applyFont="1" applyFill="1" applyBorder="1" applyAlignment="1">
      <alignment horizontal="centerContinuous"/>
    </xf>
    <xf numFmtId="3" fontId="6" fillId="5" borderId="22" xfId="0" applyNumberFormat="1" applyFont="1" applyFill="1" applyBorder="1" applyAlignment="1">
      <alignment horizontal="centerContinuous"/>
    </xf>
    <xf numFmtId="0" fontId="41" fillId="2" borderId="0" xfId="0" applyFont="1" applyFill="1" applyAlignment="1">
      <alignment/>
    </xf>
    <xf numFmtId="0" fontId="6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8" fillId="2" borderId="23" xfId="0" applyFont="1" applyFill="1" applyBorder="1" applyAlignment="1" applyProtection="1">
      <alignment horizontal="centerContinuous"/>
      <protection/>
    </xf>
    <xf numFmtId="0" fontId="11" fillId="5" borderId="26" xfId="0" applyFont="1" applyFill="1" applyBorder="1" applyAlignment="1" applyProtection="1">
      <alignment horizontal="center"/>
      <protection/>
    </xf>
    <xf numFmtId="3" fontId="11" fillId="5" borderId="23" xfId="0" applyNumberFormat="1" applyFont="1" applyFill="1" applyBorder="1" applyAlignment="1" applyProtection="1">
      <alignment horizontal="centerContinuous"/>
      <protection/>
    </xf>
    <xf numFmtId="3" fontId="11" fillId="2" borderId="0" xfId="0" applyNumberFormat="1" applyFont="1" applyFill="1" applyBorder="1" applyAlignment="1" applyProtection="1">
      <alignment/>
      <protection/>
    </xf>
    <xf numFmtId="0" fontId="11" fillId="5" borderId="24" xfId="0" applyFont="1" applyFill="1" applyBorder="1" applyAlignment="1" applyProtection="1">
      <alignment horizontal="left"/>
      <protection/>
    </xf>
    <xf numFmtId="0" fontId="6" fillId="5" borderId="25" xfId="0" applyFont="1" applyFill="1" applyBorder="1" applyAlignment="1" applyProtection="1">
      <alignment horizontal="centerContinuous"/>
      <protection/>
    </xf>
    <xf numFmtId="0" fontId="6" fillId="5" borderId="26" xfId="0" applyFont="1" applyFill="1" applyBorder="1" applyAlignment="1" applyProtection="1">
      <alignment horizontal="centerContinuous"/>
      <protection/>
    </xf>
    <xf numFmtId="0" fontId="22" fillId="2" borderId="0" xfId="0" applyFont="1" applyFill="1" applyAlignment="1">
      <alignment/>
    </xf>
    <xf numFmtId="0" fontId="11" fillId="0" borderId="0" xfId="0" applyFont="1" applyAlignment="1">
      <alignment/>
    </xf>
    <xf numFmtId="0" fontId="6" fillId="2" borderId="0" xfId="0" applyFont="1" applyFill="1" applyAlignment="1" quotePrefix="1">
      <alignment/>
    </xf>
    <xf numFmtId="0" fontId="11" fillId="10" borderId="21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/>
    </xf>
    <xf numFmtId="9" fontId="35" fillId="3" borderId="2" xfId="0" applyNumberFormat="1" applyFont="1" applyFill="1" applyBorder="1" applyAlignment="1">
      <alignment horizontal="center"/>
    </xf>
    <xf numFmtId="0" fontId="11" fillId="5" borderId="23" xfId="0" applyFont="1" applyFill="1" applyBorder="1" applyAlignment="1">
      <alignment/>
    </xf>
    <xf numFmtId="0" fontId="12" fillId="12" borderId="15" xfId="0" applyFont="1" applyFill="1" applyBorder="1" applyAlignment="1">
      <alignment horizontal="center" vertical="center" wrapText="1"/>
    </xf>
    <xf numFmtId="0" fontId="16" fillId="12" borderId="21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/>
    </xf>
    <xf numFmtId="0" fontId="11" fillId="13" borderId="22" xfId="0" applyFont="1" applyFill="1" applyBorder="1" applyAlignment="1">
      <alignment horizontal="center" vertical="center"/>
    </xf>
    <xf numFmtId="0" fontId="35" fillId="8" borderId="2" xfId="0" applyFont="1" applyFill="1" applyBorder="1" applyAlignment="1">
      <alignment horizontal="center" vertical="center" wrapText="1"/>
    </xf>
    <xf numFmtId="0" fontId="35" fillId="8" borderId="4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/>
    </xf>
    <xf numFmtId="0" fontId="29" fillId="2" borderId="0" xfId="0" applyFont="1" applyFill="1" applyAlignment="1">
      <alignment horizontal="center"/>
    </xf>
    <xf numFmtId="0" fontId="11" fillId="3" borderId="61" xfId="0" applyFont="1" applyFill="1" applyBorder="1" applyAlignment="1">
      <alignment horizontal="center"/>
    </xf>
    <xf numFmtId="0" fontId="11" fillId="3" borderId="62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Continuous"/>
    </xf>
    <xf numFmtId="0" fontId="11" fillId="3" borderId="63" xfId="0" applyFont="1" applyFill="1" applyBorder="1" applyAlignment="1">
      <alignment horizontal="centerContinuous"/>
    </xf>
    <xf numFmtId="0" fontId="11" fillId="3" borderId="11" xfId="0" applyFont="1" applyFill="1" applyBorder="1" applyAlignment="1">
      <alignment horizontal="centerContinuous"/>
    </xf>
    <xf numFmtId="0" fontId="11" fillId="3" borderId="3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Continuous"/>
    </xf>
    <xf numFmtId="0" fontId="11" fillId="3" borderId="10" xfId="0" applyFont="1" applyFill="1" applyBorder="1" applyAlignment="1">
      <alignment horizontal="centerContinuous"/>
    </xf>
    <xf numFmtId="0" fontId="11" fillId="3" borderId="30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/>
    </xf>
    <xf numFmtId="0" fontId="11" fillId="3" borderId="64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Continuous"/>
    </xf>
    <xf numFmtId="0" fontId="11" fillId="3" borderId="8" xfId="0" applyFont="1" applyFill="1" applyBorder="1" applyAlignment="1">
      <alignment horizontal="center" vertical="center"/>
    </xf>
    <xf numFmtId="0" fontId="11" fillId="14" borderId="60" xfId="0" applyFont="1" applyFill="1" applyBorder="1" applyAlignment="1">
      <alignment horizontal="center" vertical="center"/>
    </xf>
    <xf numFmtId="0" fontId="11" fillId="15" borderId="21" xfId="0" applyFont="1" applyFill="1" applyBorder="1" applyAlignment="1">
      <alignment horizontal="center" vertical="center" wrapText="1"/>
    </xf>
    <xf numFmtId="12" fontId="12" fillId="10" borderId="38" xfId="0" applyNumberFormat="1" applyFont="1" applyFill="1" applyBorder="1" applyAlignment="1">
      <alignment horizontal="center" vertical="center"/>
    </xf>
    <xf numFmtId="0" fontId="16" fillId="12" borderId="59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 applyProtection="1">
      <alignment horizontal="center"/>
      <protection locked="0"/>
    </xf>
    <xf numFmtId="3" fontId="11" fillId="8" borderId="0" xfId="0" applyNumberFormat="1" applyFont="1" applyFill="1" applyBorder="1" applyAlignment="1" applyProtection="1">
      <alignment horizontal="centerContinuous"/>
      <protection/>
    </xf>
    <xf numFmtId="0" fontId="11" fillId="3" borderId="25" xfId="0" applyFont="1" applyFill="1" applyBorder="1" applyAlignment="1">
      <alignment horizontal="center" vertical="center" wrapText="1"/>
    </xf>
    <xf numFmtId="0" fontId="11" fillId="11" borderId="61" xfId="0" applyFont="1" applyFill="1" applyBorder="1" applyAlignment="1">
      <alignment horizontal="center"/>
    </xf>
    <xf numFmtId="0" fontId="11" fillId="11" borderId="62" xfId="0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/>
    </xf>
    <xf numFmtId="9" fontId="35" fillId="3" borderId="41" xfId="0" applyNumberFormat="1" applyFont="1" applyFill="1" applyBorder="1" applyAlignment="1">
      <alignment horizontal="center"/>
    </xf>
    <xf numFmtId="0" fontId="11" fillId="3" borderId="25" xfId="0" applyFont="1" applyFill="1" applyBorder="1" applyAlignment="1">
      <alignment vertical="center" wrapText="1"/>
    </xf>
    <xf numFmtId="0" fontId="11" fillId="3" borderId="31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vertical="center"/>
    </xf>
    <xf numFmtId="0" fontId="43" fillId="10" borderId="2" xfId="0" applyFont="1" applyFill="1" applyBorder="1" applyAlignment="1" applyProtection="1">
      <alignment horizontal="center" vertical="top" wrapText="1"/>
      <protection/>
    </xf>
    <xf numFmtId="202" fontId="11" fillId="3" borderId="19" xfId="0" applyNumberFormat="1" applyFont="1" applyFill="1" applyBorder="1" applyAlignment="1" applyProtection="1">
      <alignment horizontal="center"/>
      <protection/>
    </xf>
    <xf numFmtId="0" fontId="40" fillId="3" borderId="2" xfId="0" applyFont="1" applyFill="1" applyBorder="1" applyAlignment="1" applyProtection="1">
      <alignment horizontal="center"/>
      <protection/>
    </xf>
    <xf numFmtId="0" fontId="35" fillId="8" borderId="19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18" fillId="10" borderId="23" xfId="0" applyFont="1" applyFill="1" applyBorder="1" applyAlignment="1">
      <alignment horizontal="centerContinuous"/>
    </xf>
    <xf numFmtId="12" fontId="12" fillId="10" borderId="38" xfId="0" applyNumberFormat="1" applyFont="1" applyFill="1" applyBorder="1" applyAlignment="1">
      <alignment vertical="center"/>
    </xf>
    <xf numFmtId="0" fontId="6" fillId="2" borderId="41" xfId="0" applyFont="1" applyFill="1" applyBorder="1" applyAlignment="1">
      <alignment/>
    </xf>
    <xf numFmtId="0" fontId="22" fillId="2" borderId="38" xfId="0" applyFont="1" applyFill="1" applyBorder="1" applyAlignment="1">
      <alignment/>
    </xf>
    <xf numFmtId="0" fontId="11" fillId="5" borderId="4" xfId="0" applyFont="1" applyFill="1" applyBorder="1" applyAlignment="1">
      <alignment horizontal="center"/>
    </xf>
    <xf numFmtId="0" fontId="11" fillId="11" borderId="23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/>
    </xf>
    <xf numFmtId="0" fontId="11" fillId="11" borderId="19" xfId="0" applyFont="1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18" fillId="5" borderId="65" xfId="0" applyFont="1" applyFill="1" applyBorder="1" applyAlignment="1">
      <alignment horizontal="right"/>
    </xf>
    <xf numFmtId="0" fontId="11" fillId="11" borderId="35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11" fillId="15" borderId="23" xfId="0" applyFont="1" applyFill="1" applyBorder="1" applyAlignment="1">
      <alignment horizontal="center"/>
    </xf>
    <xf numFmtId="0" fontId="11" fillId="15" borderId="19" xfId="0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54" fillId="2" borderId="0" xfId="0" applyFont="1" applyFill="1" applyAlignment="1">
      <alignment horizontal="center"/>
    </xf>
    <xf numFmtId="0" fontId="11" fillId="11" borderId="2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6" fillId="3" borderId="43" xfId="0" applyFont="1" applyFill="1" applyBorder="1" applyAlignment="1" applyProtection="1">
      <alignment horizontal="left"/>
      <protection/>
    </xf>
    <xf numFmtId="0" fontId="11" fillId="3" borderId="2" xfId="0" applyFont="1" applyFill="1" applyBorder="1" applyAlignment="1" applyProtection="1">
      <alignment horizontal="center"/>
      <protection/>
    </xf>
    <xf numFmtId="0" fontId="14" fillId="3" borderId="0" xfId="0" applyFont="1" applyFill="1" applyAlignment="1" applyProtection="1">
      <alignment horizontal="centerContinuous"/>
      <protection/>
    </xf>
    <xf numFmtId="0" fontId="15" fillId="3" borderId="0" xfId="0" applyFont="1" applyFill="1" applyAlignment="1" applyProtection="1">
      <alignment horizontal="centerContinuous"/>
      <protection/>
    </xf>
    <xf numFmtId="0" fontId="11" fillId="3" borderId="0" xfId="0" applyFont="1" applyFill="1" applyAlignment="1" applyProtection="1">
      <alignment horizontal="centerContinuous"/>
      <protection/>
    </xf>
    <xf numFmtId="0" fontId="11" fillId="11" borderId="26" xfId="0" applyFont="1" applyFill="1" applyBorder="1" applyAlignment="1">
      <alignment horizontal="center"/>
    </xf>
    <xf numFmtId="0" fontId="11" fillId="11" borderId="66" xfId="0" applyFont="1" applyFill="1" applyBorder="1" applyAlignment="1">
      <alignment horizontal="center"/>
    </xf>
    <xf numFmtId="0" fontId="11" fillId="11" borderId="38" xfId="0" applyFont="1" applyFill="1" applyBorder="1" applyAlignment="1">
      <alignment horizontal="center"/>
    </xf>
    <xf numFmtId="0" fontId="0" fillId="3" borderId="0" xfId="0" applyFill="1" applyBorder="1" applyAlignment="1" applyProtection="1">
      <alignment/>
      <protection/>
    </xf>
    <xf numFmtId="0" fontId="11" fillId="3" borderId="64" xfId="0" applyFont="1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/>
      <protection/>
    </xf>
    <xf numFmtId="0" fontId="6" fillId="5" borderId="2" xfId="0" applyFont="1" applyFill="1" applyBorder="1" applyAlignment="1" applyProtection="1">
      <alignment horizontal="center"/>
      <protection/>
    </xf>
    <xf numFmtId="0" fontId="6" fillId="5" borderId="4" xfId="0" applyFont="1" applyFill="1" applyBorder="1" applyAlignment="1" applyProtection="1">
      <alignment horizontal="center"/>
      <protection/>
    </xf>
    <xf numFmtId="0" fontId="0" fillId="2" borderId="0" xfId="18" applyFont="1" applyFill="1">
      <alignment/>
      <protection/>
    </xf>
    <xf numFmtId="0" fontId="63" fillId="2" borderId="0" xfId="18" applyFont="1" applyFill="1">
      <alignment/>
      <protection/>
    </xf>
    <xf numFmtId="0" fontId="8" fillId="3" borderId="2" xfId="17" applyFont="1" applyFill="1" applyBorder="1" applyAlignment="1">
      <alignment horizontal="center" vertical="center"/>
      <protection/>
    </xf>
    <xf numFmtId="0" fontId="6" fillId="2" borderId="19" xfId="0" applyFont="1" applyFill="1" applyBorder="1" applyAlignment="1" applyProtection="1">
      <alignment horizontal="justify" vertical="top" wrapText="1"/>
      <protection locked="0"/>
    </xf>
    <xf numFmtId="0" fontId="11" fillId="2" borderId="5" xfId="0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6" fillId="2" borderId="2" xfId="0" applyFont="1" applyFill="1" applyBorder="1" applyAlignment="1">
      <alignment vertical="top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justify" vertical="top" wrapText="1"/>
      <protection locked="0"/>
    </xf>
    <xf numFmtId="0" fontId="8" fillId="3" borderId="2" xfId="0" applyFont="1" applyFill="1" applyBorder="1" applyAlignment="1">
      <alignment horizontal="center"/>
    </xf>
    <xf numFmtId="3" fontId="6" fillId="5" borderId="58" xfId="0" applyNumberFormat="1" applyFont="1" applyFill="1" applyBorder="1" applyAlignment="1">
      <alignment horizontal="center"/>
    </xf>
    <xf numFmtId="0" fontId="70" fillId="16" borderId="0" xfId="18" applyFont="1" applyFill="1">
      <alignment/>
      <protection/>
    </xf>
    <xf numFmtId="0" fontId="0" fillId="16" borderId="0" xfId="18" applyFill="1">
      <alignment/>
      <protection/>
    </xf>
    <xf numFmtId="1" fontId="11" fillId="5" borderId="23" xfId="0" applyNumberFormat="1" applyFont="1" applyFill="1" applyBorder="1" applyAlignment="1" applyProtection="1">
      <alignment horizontal="center" vertical="center"/>
      <protection/>
    </xf>
    <xf numFmtId="0" fontId="6" fillId="3" borderId="32" xfId="17" applyFont="1" applyFill="1" applyBorder="1" applyAlignment="1">
      <alignment horizontal="left" vertical="top" wrapText="1"/>
      <protection/>
    </xf>
    <xf numFmtId="0" fontId="6" fillId="3" borderId="19" xfId="17" applyFont="1" applyFill="1" applyBorder="1" applyAlignment="1">
      <alignment horizontal="left" vertical="top" wrapText="1"/>
      <protection/>
    </xf>
    <xf numFmtId="0" fontId="11" fillId="3" borderId="24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11" fillId="3" borderId="59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44" fillId="3" borderId="50" xfId="0" applyFont="1" applyFill="1" applyBorder="1" applyAlignment="1" applyProtection="1">
      <alignment horizontal="left"/>
      <protection/>
    </xf>
    <xf numFmtId="0" fontId="11" fillId="3" borderId="24" xfId="0" applyFont="1" applyFill="1" applyBorder="1" applyAlignment="1" applyProtection="1">
      <alignment horizontal="center"/>
      <protection/>
    </xf>
    <xf numFmtId="0" fontId="11" fillId="3" borderId="26" xfId="0" applyFont="1" applyFill="1" applyBorder="1" applyAlignment="1" applyProtection="1">
      <alignment horizontal="center"/>
      <protection/>
    </xf>
    <xf numFmtId="0" fontId="44" fillId="3" borderId="0" xfId="0" applyFont="1" applyFill="1" applyBorder="1" applyAlignment="1" applyProtection="1">
      <alignment horizontal="left"/>
      <protection/>
    </xf>
    <xf numFmtId="0" fontId="41" fillId="3" borderId="0" xfId="0" applyFont="1" applyFill="1" applyBorder="1" applyAlignment="1" applyProtection="1">
      <alignment horizontal="center"/>
      <protection/>
    </xf>
    <xf numFmtId="0" fontId="41" fillId="3" borderId="0" xfId="0" applyFont="1" applyFill="1" applyBorder="1" applyAlignment="1" applyProtection="1">
      <alignment horizontal="left"/>
      <protection/>
    </xf>
    <xf numFmtId="0" fontId="0" fillId="3" borderId="50" xfId="0" applyFill="1" applyBorder="1" applyAlignment="1" applyProtection="1">
      <alignment/>
      <protection/>
    </xf>
    <xf numFmtId="0" fontId="41" fillId="3" borderId="50" xfId="0" applyFont="1" applyFill="1" applyBorder="1" applyAlignment="1" applyProtection="1">
      <alignment horizontal="left"/>
      <protection/>
    </xf>
    <xf numFmtId="0" fontId="41" fillId="3" borderId="2" xfId="0" applyFont="1" applyFill="1" applyBorder="1" applyAlignment="1" applyProtection="1">
      <alignment horizontal="center" vertical="top" wrapText="1"/>
      <protection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11" fillId="2" borderId="41" xfId="0" applyFont="1" applyFill="1" applyBorder="1" applyAlignment="1" applyProtection="1">
      <alignment horizontal="left" wrapText="1"/>
      <protection locked="0"/>
    </xf>
    <xf numFmtId="0" fontId="11" fillId="2" borderId="42" xfId="0" applyFont="1" applyFill="1" applyBorder="1" applyAlignment="1" applyProtection="1">
      <alignment horizontal="left" wrapText="1"/>
      <protection locked="0"/>
    </xf>
    <xf numFmtId="0" fontId="11" fillId="2" borderId="38" xfId="0" applyFont="1" applyFill="1" applyBorder="1" applyAlignment="1" applyProtection="1">
      <alignment horizontal="left" wrapText="1"/>
      <protection locked="0"/>
    </xf>
    <xf numFmtId="0" fontId="42" fillId="3" borderId="0" xfId="0" applyFont="1" applyFill="1" applyBorder="1" applyAlignment="1" applyProtection="1">
      <alignment horizontal="left" vertical="top" wrapText="1"/>
      <protection/>
    </xf>
    <xf numFmtId="0" fontId="55" fillId="3" borderId="0" xfId="0" applyFont="1" applyFill="1" applyBorder="1" applyAlignment="1" applyProtection="1">
      <alignment horizontal="center"/>
      <protection/>
    </xf>
    <xf numFmtId="0" fontId="11" fillId="3" borderId="26" xfId="0" applyFont="1" applyFill="1" applyBorder="1" applyAlignment="1">
      <alignment horizontal="center"/>
    </xf>
    <xf numFmtId="0" fontId="16" fillId="2" borderId="33" xfId="0" applyFont="1" applyFill="1" applyBorder="1" applyAlignment="1" applyProtection="1">
      <alignment horizontal="left" wrapText="1"/>
      <protection locked="0"/>
    </xf>
    <xf numFmtId="0" fontId="16" fillId="2" borderId="4" xfId="0" applyFont="1" applyFill="1" applyBorder="1" applyAlignment="1" applyProtection="1">
      <alignment horizontal="left" wrapText="1"/>
      <protection locked="0"/>
    </xf>
    <xf numFmtId="0" fontId="16" fillId="2" borderId="4" xfId="0" applyFont="1" applyFill="1" applyBorder="1" applyAlignment="1" applyProtection="1">
      <alignment horizontal="center"/>
      <protection locked="0"/>
    </xf>
    <xf numFmtId="0" fontId="16" fillId="8" borderId="2" xfId="0" applyFont="1" applyFill="1" applyBorder="1" applyAlignment="1">
      <alignment horizontal="left" vertical="center" wrapText="1"/>
    </xf>
    <xf numFmtId="0" fontId="16" fillId="8" borderId="4" xfId="0" applyFont="1" applyFill="1" applyBorder="1" applyAlignment="1">
      <alignment horizontal="left" vertical="center" wrapText="1"/>
    </xf>
    <xf numFmtId="0" fontId="16" fillId="2" borderId="38" xfId="0" applyFont="1" applyFill="1" applyBorder="1" applyAlignment="1" applyProtection="1">
      <alignment horizontal="left" wrapText="1"/>
      <protection locked="0"/>
    </xf>
    <xf numFmtId="0" fontId="16" fillId="2" borderId="2" xfId="0" applyFont="1" applyFill="1" applyBorder="1" applyAlignment="1" applyProtection="1">
      <alignment horizontal="left" wrapText="1"/>
      <protection locked="0"/>
    </xf>
    <xf numFmtId="0" fontId="11" fillId="13" borderId="24" xfId="0" applyFont="1" applyFill="1" applyBorder="1" applyAlignment="1">
      <alignment horizontal="center" vertical="center" wrapText="1"/>
    </xf>
    <xf numFmtId="0" fontId="11" fillId="13" borderId="26" xfId="0" applyFont="1" applyFill="1" applyBorder="1" applyAlignment="1">
      <alignment horizontal="center" vertical="center" wrapText="1"/>
    </xf>
    <xf numFmtId="0" fontId="11" fillId="11" borderId="24" xfId="0" applyFont="1" applyFill="1" applyBorder="1" applyAlignment="1">
      <alignment horizontal="center" vertical="center" wrapText="1"/>
    </xf>
    <xf numFmtId="0" fontId="11" fillId="11" borderId="25" xfId="0" applyFont="1" applyFill="1" applyBorder="1" applyAlignment="1">
      <alignment horizontal="center" vertical="center" wrapText="1"/>
    </xf>
    <xf numFmtId="0" fontId="11" fillId="11" borderId="2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41" xfId="0" applyFont="1" applyFill="1" applyBorder="1" applyAlignment="1" applyProtection="1">
      <alignment horizontal="center"/>
      <protection locked="0"/>
    </xf>
    <xf numFmtId="0" fontId="6" fillId="2" borderId="66" xfId="0" applyFont="1" applyFill="1" applyBorder="1" applyAlignment="1" applyProtection="1">
      <alignment horizontal="left" wrapText="1"/>
      <protection locked="0"/>
    </xf>
    <xf numFmtId="0" fontId="6" fillId="2" borderId="19" xfId="0" applyFont="1" applyFill="1" applyBorder="1" applyAlignment="1" applyProtection="1">
      <alignment horizontal="left" wrapText="1"/>
      <protection locked="0"/>
    </xf>
    <xf numFmtId="0" fontId="16" fillId="8" borderId="19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35" fillId="12" borderId="67" xfId="0" applyFont="1" applyFill="1" applyBorder="1" applyAlignment="1">
      <alignment horizontal="center" vertical="top" wrapText="1"/>
    </xf>
    <xf numFmtId="0" fontId="35" fillId="12" borderId="11" xfId="0" applyFont="1" applyFill="1" applyBorder="1" applyAlignment="1">
      <alignment horizontal="center" vertical="top" wrapText="1"/>
    </xf>
    <xf numFmtId="0" fontId="35" fillId="12" borderId="65" xfId="0" applyFont="1" applyFill="1" applyBorder="1" applyAlignment="1">
      <alignment horizontal="center" vertical="top" wrapText="1"/>
    </xf>
    <xf numFmtId="0" fontId="35" fillId="12" borderId="35" xfId="0" applyFont="1" applyFill="1" applyBorder="1" applyAlignment="1">
      <alignment horizontal="center" vertical="top" wrapText="1"/>
    </xf>
    <xf numFmtId="0" fontId="35" fillId="12" borderId="44" xfId="0" applyFont="1" applyFill="1" applyBorder="1" applyAlignment="1">
      <alignment horizontal="center" vertical="top" wrapText="1"/>
    </xf>
    <xf numFmtId="0" fontId="35" fillId="12" borderId="66" xfId="0" applyFont="1" applyFill="1" applyBorder="1" applyAlignment="1">
      <alignment horizontal="center" vertical="top" wrapText="1"/>
    </xf>
    <xf numFmtId="0" fontId="38" fillId="5" borderId="45" xfId="0" applyFont="1" applyFill="1" applyBorder="1" applyAlignment="1">
      <alignment horizontal="center" vertical="center" wrapText="1"/>
    </xf>
    <xf numFmtId="0" fontId="38" fillId="5" borderId="10" xfId="0" applyFont="1" applyFill="1" applyBorder="1" applyAlignment="1">
      <alignment horizontal="center" vertical="center" wrapText="1"/>
    </xf>
    <xf numFmtId="0" fontId="11" fillId="5" borderId="68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69" xfId="0" applyFont="1" applyFill="1" applyBorder="1" applyAlignment="1">
      <alignment horizontal="left" vertical="center" wrapText="1"/>
    </xf>
    <xf numFmtId="0" fontId="11" fillId="5" borderId="44" xfId="0" applyFont="1" applyFill="1" applyBorder="1" applyAlignment="1">
      <alignment horizontal="left" vertical="center" wrapText="1"/>
    </xf>
    <xf numFmtId="0" fontId="6" fillId="12" borderId="24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1" fillId="12" borderId="25" xfId="0" applyFont="1" applyFill="1" applyBorder="1" applyAlignment="1">
      <alignment horizontal="center" vertical="center" wrapText="1"/>
    </xf>
    <xf numFmtId="0" fontId="11" fillId="12" borderId="26" xfId="0" applyFont="1" applyFill="1" applyBorder="1" applyAlignment="1">
      <alignment horizontal="center" vertical="center" wrapText="1"/>
    </xf>
    <xf numFmtId="0" fontId="11" fillId="13" borderId="25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/>
    </xf>
    <xf numFmtId="0" fontId="11" fillId="5" borderId="26" xfId="0" applyFont="1" applyFill="1" applyBorder="1" applyAlignment="1">
      <alignment/>
    </xf>
    <xf numFmtId="0" fontId="16" fillId="8" borderId="24" xfId="0" applyFont="1" applyFill="1" applyBorder="1" applyAlignment="1">
      <alignment horizontal="center" vertical="center" wrapText="1"/>
    </xf>
    <xf numFmtId="0" fontId="35" fillId="8" borderId="25" xfId="0" applyFont="1" applyFill="1" applyBorder="1" applyAlignment="1">
      <alignment horizontal="center" vertical="center" wrapText="1"/>
    </xf>
    <xf numFmtId="0" fontId="35" fillId="8" borderId="26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6" fillId="3" borderId="57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2" borderId="2" xfId="0" applyFont="1" applyFill="1" applyBorder="1" applyAlignment="1" applyProtection="1">
      <alignment horizontal="center" wrapText="1"/>
      <protection locked="0"/>
    </xf>
    <xf numFmtId="0" fontId="45" fillId="3" borderId="31" xfId="0" applyFont="1" applyFill="1" applyBorder="1" applyAlignment="1">
      <alignment horizontal="left" vertical="center" wrapText="1"/>
    </xf>
    <xf numFmtId="0" fontId="18" fillId="3" borderId="25" xfId="0" applyFont="1" applyFill="1" applyBorder="1" applyAlignment="1">
      <alignment horizontal="left"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35" fillId="3" borderId="2" xfId="0" applyFont="1" applyFill="1" applyBorder="1" applyAlignment="1">
      <alignment horizontal="center"/>
    </xf>
    <xf numFmtId="0" fontId="43" fillId="2" borderId="2" xfId="0" applyFont="1" applyFill="1" applyBorder="1" applyAlignment="1" applyProtection="1">
      <alignment horizontal="center"/>
      <protection locked="0"/>
    </xf>
    <xf numFmtId="0" fontId="38" fillId="5" borderId="9" xfId="0" applyFont="1" applyFill="1" applyBorder="1" applyAlignment="1">
      <alignment horizontal="center" vertical="center" wrapText="1"/>
    </xf>
    <xf numFmtId="0" fontId="38" fillId="5" borderId="37" xfId="0" applyFont="1" applyFill="1" applyBorder="1" applyAlignment="1">
      <alignment horizontal="center" vertical="center" wrapText="1"/>
    </xf>
    <xf numFmtId="3" fontId="11" fillId="5" borderId="64" xfId="0" applyNumberFormat="1" applyFont="1" applyFill="1" applyBorder="1" applyAlignment="1">
      <alignment horizontal="center"/>
    </xf>
    <xf numFmtId="3" fontId="11" fillId="5" borderId="53" xfId="0" applyNumberFormat="1" applyFont="1" applyFill="1" applyBorder="1" applyAlignment="1">
      <alignment horizontal="center"/>
    </xf>
    <xf numFmtId="0" fontId="35" fillId="12" borderId="59" xfId="0" applyFont="1" applyFill="1" applyBorder="1" applyAlignment="1">
      <alignment horizontal="center" vertical="top" wrapText="1"/>
    </xf>
    <xf numFmtId="0" fontId="0" fillId="0" borderId="70" xfId="0" applyBorder="1" applyAlignment="1">
      <alignment/>
    </xf>
    <xf numFmtId="0" fontId="12" fillId="12" borderId="28" xfId="0" applyFont="1" applyFill="1" applyBorder="1" applyAlignment="1">
      <alignment horizontal="center" vertical="top" wrapText="1"/>
    </xf>
    <xf numFmtId="0" fontId="12" fillId="12" borderId="19" xfId="0" applyFont="1" applyFill="1" applyBorder="1" applyAlignment="1">
      <alignment horizontal="center" vertical="top" wrapText="1"/>
    </xf>
    <xf numFmtId="0" fontId="43" fillId="2" borderId="2" xfId="0" applyFont="1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/>
    </xf>
    <xf numFmtId="0" fontId="16" fillId="3" borderId="19" xfId="0" applyFont="1" applyFill="1" applyBorder="1" applyAlignment="1" applyProtection="1">
      <alignment horizontal="center" vertical="top" wrapText="1"/>
      <protection locked="0"/>
    </xf>
    <xf numFmtId="0" fontId="16" fillId="3" borderId="2" xfId="0" applyFont="1" applyFill="1" applyBorder="1" applyAlignment="1" applyProtection="1">
      <alignment horizontal="center" vertical="top" wrapText="1"/>
      <protection locked="0"/>
    </xf>
    <xf numFmtId="0" fontId="16" fillId="3" borderId="4" xfId="0" applyFont="1" applyFill="1" applyBorder="1" applyAlignment="1" applyProtection="1">
      <alignment horizontal="center" vertical="top" wrapText="1"/>
      <protection locked="0"/>
    </xf>
    <xf numFmtId="0" fontId="35" fillId="11" borderId="19" xfId="0" applyFont="1" applyFill="1" applyBorder="1" applyAlignment="1" applyProtection="1">
      <alignment horizontal="center" vertical="center" wrapText="1"/>
      <protection locked="0"/>
    </xf>
    <xf numFmtId="0" fontId="35" fillId="11" borderId="2" xfId="0" applyFont="1" applyFill="1" applyBorder="1" applyAlignment="1" applyProtection="1">
      <alignment horizontal="center" vertical="center" wrapText="1"/>
      <protection locked="0"/>
    </xf>
    <xf numFmtId="0" fontId="35" fillId="11" borderId="4" xfId="0" applyFont="1" applyFill="1" applyBorder="1" applyAlignment="1" applyProtection="1">
      <alignment horizontal="center" vertical="center" wrapText="1"/>
      <protection locked="0"/>
    </xf>
    <xf numFmtId="0" fontId="11" fillId="15" borderId="24" xfId="0" applyFont="1" applyFill="1" applyBorder="1" applyAlignment="1">
      <alignment horizontal="center"/>
    </xf>
    <xf numFmtId="0" fontId="11" fillId="15" borderId="26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left"/>
    </xf>
    <xf numFmtId="0" fontId="16" fillId="3" borderId="37" xfId="0" applyFont="1" applyFill="1" applyBorder="1" applyAlignment="1">
      <alignment horizontal="left"/>
    </xf>
    <xf numFmtId="0" fontId="16" fillId="3" borderId="41" xfId="0" applyFont="1" applyFill="1" applyBorder="1" applyAlignment="1">
      <alignment horizontal="left"/>
    </xf>
    <xf numFmtId="0" fontId="16" fillId="3" borderId="38" xfId="0" applyFont="1" applyFill="1" applyBorder="1" applyAlignment="1">
      <alignment horizontal="left"/>
    </xf>
    <xf numFmtId="0" fontId="11" fillId="11" borderId="24" xfId="0" applyFont="1" applyFill="1" applyBorder="1" applyAlignment="1">
      <alignment horizontal="center"/>
    </xf>
    <xf numFmtId="0" fontId="11" fillId="11" borderId="25" xfId="0" applyFont="1" applyFill="1" applyBorder="1" applyAlignment="1">
      <alignment horizontal="center"/>
    </xf>
    <xf numFmtId="0" fontId="11" fillId="11" borderId="26" xfId="0" applyFont="1" applyFill="1" applyBorder="1" applyAlignment="1">
      <alignment horizontal="center"/>
    </xf>
    <xf numFmtId="0" fontId="35" fillId="3" borderId="35" xfId="0" applyFont="1" applyFill="1" applyBorder="1" applyAlignment="1">
      <alignment horizontal="left"/>
    </xf>
    <xf numFmtId="0" fontId="35" fillId="3" borderId="44" xfId="0" applyFont="1" applyFill="1" applyBorder="1" applyAlignment="1">
      <alignment horizontal="left"/>
    </xf>
    <xf numFmtId="0" fontId="35" fillId="3" borderId="66" xfId="0" applyFont="1" applyFill="1" applyBorder="1" applyAlignment="1">
      <alignment horizontal="left"/>
    </xf>
    <xf numFmtId="0" fontId="35" fillId="3" borderId="41" xfId="0" applyFont="1" applyFill="1" applyBorder="1" applyAlignment="1">
      <alignment horizontal="left"/>
    </xf>
    <xf numFmtId="0" fontId="35" fillId="3" borderId="42" xfId="0" applyFont="1" applyFill="1" applyBorder="1" applyAlignment="1">
      <alignment horizontal="left"/>
    </xf>
    <xf numFmtId="0" fontId="35" fillId="3" borderId="38" xfId="0" applyFont="1" applyFill="1" applyBorder="1" applyAlignment="1">
      <alignment horizontal="left"/>
    </xf>
    <xf numFmtId="0" fontId="11" fillId="11" borderId="20" xfId="0" applyFont="1" applyFill="1" applyBorder="1" applyAlignment="1">
      <alignment horizontal="center"/>
    </xf>
    <xf numFmtId="0" fontId="11" fillId="11" borderId="21" xfId="0" applyFont="1" applyFill="1" applyBorder="1" applyAlignment="1">
      <alignment horizontal="center"/>
    </xf>
    <xf numFmtId="0" fontId="11" fillId="11" borderId="22" xfId="0" applyFont="1" applyFill="1" applyBorder="1" applyAlignment="1">
      <alignment horizontal="center"/>
    </xf>
    <xf numFmtId="0" fontId="35" fillId="3" borderId="19" xfId="0" applyFont="1" applyFill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49" fillId="2" borderId="0" xfId="0" applyFont="1" applyFill="1" applyAlignment="1" applyProtection="1">
      <alignment horizontal="center"/>
      <protection/>
    </xf>
    <xf numFmtId="0" fontId="11" fillId="5" borderId="24" xfId="15" applyFont="1" applyFill="1" applyBorder="1" applyAlignment="1" applyProtection="1">
      <alignment horizontal="center" vertical="center" wrapText="1"/>
      <protection/>
    </xf>
    <xf numFmtId="0" fontId="11" fillId="5" borderId="25" xfId="15" applyFont="1" applyFill="1" applyBorder="1" applyAlignment="1" applyProtection="1">
      <alignment horizontal="center" vertical="center" wrapText="1"/>
      <protection/>
    </xf>
    <xf numFmtId="0" fontId="11" fillId="5" borderId="26" xfId="15" applyFont="1" applyFill="1" applyBorder="1" applyAlignment="1" applyProtection="1">
      <alignment horizontal="center" vertical="center" wrapText="1"/>
      <protection/>
    </xf>
    <xf numFmtId="0" fontId="6" fillId="3" borderId="24" xfId="15" applyFont="1" applyFill="1" applyBorder="1" applyAlignment="1" applyProtection="1">
      <alignment horizontal="left" vertical="center" wrapText="1"/>
      <protection/>
    </xf>
    <xf numFmtId="0" fontId="6" fillId="3" borderId="25" xfId="15" applyFont="1" applyFill="1" applyBorder="1" applyAlignment="1" applyProtection="1">
      <alignment horizontal="left" vertical="center" wrapText="1"/>
      <protection/>
    </xf>
    <xf numFmtId="0" fontId="6" fillId="3" borderId="26" xfId="15" applyFont="1" applyFill="1" applyBorder="1" applyAlignment="1" applyProtection="1">
      <alignment horizontal="left" vertical="center" wrapText="1"/>
      <protection/>
    </xf>
    <xf numFmtId="0" fontId="11" fillId="5" borderId="24" xfId="15" applyFont="1" applyFill="1" applyBorder="1" applyAlignment="1" applyProtection="1">
      <alignment horizontal="left" vertical="center" wrapText="1"/>
      <protection/>
    </xf>
    <xf numFmtId="0" fontId="11" fillId="5" borderId="25" xfId="15" applyFont="1" applyFill="1" applyBorder="1" applyAlignment="1" applyProtection="1">
      <alignment horizontal="left" vertical="center" wrapText="1"/>
      <protection/>
    </xf>
    <xf numFmtId="0" fontId="11" fillId="5" borderId="41" xfId="20" applyFont="1" applyFill="1" applyBorder="1" applyAlignment="1">
      <alignment horizontal="left" vertical="center"/>
      <protection/>
    </xf>
    <xf numFmtId="0" fontId="11" fillId="5" borderId="42" xfId="20" applyFont="1" applyFill="1" applyBorder="1" applyAlignment="1">
      <alignment horizontal="left" vertical="center"/>
      <protection/>
    </xf>
    <xf numFmtId="0" fontId="11" fillId="5" borderId="38" xfId="20" applyFont="1" applyFill="1" applyBorder="1" applyAlignment="1">
      <alignment horizontal="left" vertical="center"/>
      <protection/>
    </xf>
    <xf numFmtId="0" fontId="11" fillId="5" borderId="2" xfId="20" applyFont="1" applyFill="1" applyBorder="1" applyAlignment="1">
      <alignment horizontal="left" vertical="center"/>
      <protection/>
    </xf>
    <xf numFmtId="0" fontId="35" fillId="5" borderId="2" xfId="20" applyFont="1" applyFill="1" applyBorder="1" applyAlignment="1">
      <alignment horizontal="left" vertical="center" wrapText="1"/>
      <protection/>
    </xf>
    <xf numFmtId="0" fontId="39" fillId="2" borderId="0" xfId="0" applyFont="1" applyFill="1" applyAlignment="1" applyProtection="1">
      <alignment horizontal="center"/>
      <protection/>
    </xf>
    <xf numFmtId="0" fontId="14" fillId="2" borderId="2" xfId="20" applyFont="1" applyFill="1" applyBorder="1" applyAlignment="1" applyProtection="1">
      <alignment horizontal="left" vertical="top" wrapText="1"/>
      <protection locked="0"/>
    </xf>
    <xf numFmtId="0" fontId="12" fillId="2" borderId="2" xfId="20" applyFont="1" applyFill="1" applyBorder="1" applyAlignment="1" applyProtection="1">
      <alignment horizontal="left" vertical="top" wrapText="1"/>
      <protection locked="0"/>
    </xf>
    <xf numFmtId="0" fontId="11" fillId="3" borderId="1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24" fillId="2" borderId="0" xfId="20" applyFont="1" applyFill="1" applyAlignment="1">
      <alignment horizontal="left" vertical="top" wrapText="1"/>
      <protection/>
    </xf>
    <xf numFmtId="0" fontId="14" fillId="2" borderId="41" xfId="20" applyFont="1" applyFill="1" applyBorder="1" applyAlignment="1" applyProtection="1">
      <alignment horizontal="left" vertical="top" wrapText="1"/>
      <protection locked="0"/>
    </xf>
    <xf numFmtId="0" fontId="14" fillId="2" borderId="42" xfId="20" applyFont="1" applyFill="1" applyBorder="1" applyAlignment="1" applyProtection="1">
      <alignment horizontal="left" vertical="top" wrapText="1"/>
      <protection locked="0"/>
    </xf>
    <xf numFmtId="0" fontId="14" fillId="2" borderId="38" xfId="20" applyFont="1" applyFill="1" applyBorder="1" applyAlignment="1" applyProtection="1">
      <alignment horizontal="left" vertical="top" wrapText="1"/>
      <protection locked="0"/>
    </xf>
    <xf numFmtId="0" fontId="12" fillId="2" borderId="41" xfId="20" applyFont="1" applyFill="1" applyBorder="1" applyAlignment="1" applyProtection="1">
      <alignment horizontal="left" vertical="top" wrapText="1"/>
      <protection locked="0"/>
    </xf>
    <xf numFmtId="0" fontId="12" fillId="2" borderId="42" xfId="20" applyFont="1" applyFill="1" applyBorder="1" applyAlignment="1" applyProtection="1">
      <alignment horizontal="left" vertical="top" wrapText="1"/>
      <protection locked="0"/>
    </xf>
    <xf numFmtId="0" fontId="12" fillId="2" borderId="38" xfId="20" applyFont="1" applyFill="1" applyBorder="1" applyAlignment="1" applyProtection="1">
      <alignment horizontal="left" vertical="top" wrapText="1"/>
      <protection locked="0"/>
    </xf>
    <xf numFmtId="1" fontId="11" fillId="3" borderId="31" xfId="0" applyNumberFormat="1" applyFont="1" applyFill="1" applyBorder="1" applyAlignment="1">
      <alignment horizontal="center" vertical="center" wrapText="1"/>
    </xf>
    <xf numFmtId="1" fontId="11" fillId="3" borderId="57" xfId="0" applyNumberFormat="1" applyFont="1" applyFill="1" applyBorder="1" applyAlignment="1">
      <alignment horizontal="center" vertical="center" wrapText="1"/>
    </xf>
    <xf numFmtId="0" fontId="11" fillId="3" borderId="41" xfId="0" applyFont="1" applyFill="1" applyBorder="1" applyAlignment="1" applyProtection="1">
      <alignment horizontal="center"/>
      <protection/>
    </xf>
    <xf numFmtId="0" fontId="11" fillId="3" borderId="38" xfId="0" applyFont="1" applyFill="1" applyBorder="1" applyAlignment="1" applyProtection="1">
      <alignment horizontal="center"/>
      <protection/>
    </xf>
    <xf numFmtId="3" fontId="11" fillId="3" borderId="41" xfId="0" applyNumberFormat="1" applyFont="1" applyFill="1" applyBorder="1" applyAlignment="1" applyProtection="1">
      <alignment horizontal="center"/>
      <protection/>
    </xf>
    <xf numFmtId="3" fontId="11" fillId="3" borderId="38" xfId="0" applyNumberFormat="1" applyFont="1" applyFill="1" applyBorder="1" applyAlignment="1" applyProtection="1">
      <alignment horizontal="center"/>
      <protection/>
    </xf>
    <xf numFmtId="0" fontId="30" fillId="2" borderId="0" xfId="18" applyFont="1" applyFill="1" applyAlignment="1">
      <alignment horizontal="center"/>
      <protection/>
    </xf>
  </cellXfs>
  <cellStyles count="14">
    <cellStyle name="Normal" xfId="0"/>
    <cellStyle name="Normal_279" xfId="15"/>
    <cellStyle name="Normal_CALCULATION" xfId="16"/>
    <cellStyle name="Normal_CHART" xfId="17"/>
    <cellStyle name="Normal_Financial_0000" xfId="18"/>
    <cellStyle name="Normal_Participants" xfId="19"/>
    <cellStyle name="Normal_Sheet1" xfId="20"/>
    <cellStyle name="Normal_T-1" xfId="21"/>
    <cellStyle name="Hyperlink" xfId="22"/>
    <cellStyle name="Currency" xfId="23"/>
    <cellStyle name="Currency [0]" xfId="24"/>
    <cellStyle name="Percent" xfId="25"/>
    <cellStyle name="Comma" xfId="26"/>
    <cellStyle name="Comma [0]" xfId="27"/>
  </cellStyles>
  <dxfs count="1">
    <dxf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47625</xdr:rowOff>
    </xdr:from>
    <xdr:to>
      <xdr:col>11</xdr:col>
      <xdr:colOff>600075</xdr:colOff>
      <xdr:row>10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428625"/>
          <a:ext cx="61150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  Комплект таблиц для партнерских проектов УНТЦ, созданный на основе Exсel 97, включает детальный план и график работ, сведения о персонале, а также перечень всех затрат, необходимых для выполнения проекта. Для удобства подсчета бюджетных затрат внутри каждой таблицы и между ними установлены связи и введены формулы. Для предотвращения ошибок в работе данного комплета свои данные можно вводить  </a:t>
          </a:r>
          <a:r>
            <a:rPr lang="en-US" cap="none" sz="1200" b="0" i="0" u="sng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только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в белые ячейки. "Запрещенные" ячейки с формулами помечены светло-желтым или голубым цветами. Вам надо внести информацию в 8 таблиц, каждая из которых находится в отдельном "кармане" (см. внизу); при этом 4 сводные таблицы, 9-10 и S9-S10 заполняются автоматически.  
</a:t>
          </a:r>
        </a:p>
      </xdr:txBody>
    </xdr:sp>
    <xdr:clientData/>
  </xdr:twoCellAnchor>
  <xdr:twoCellAnchor>
    <xdr:from>
      <xdr:col>1</xdr:col>
      <xdr:colOff>0</xdr:colOff>
      <xdr:row>9</xdr:row>
      <xdr:rowOff>95250</xdr:rowOff>
    </xdr:from>
    <xdr:to>
      <xdr:col>11</xdr:col>
      <xdr:colOff>561975</xdr:colOff>
      <xdr:row>11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1447800"/>
          <a:ext cx="6076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</a:t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12</xdr:col>
      <xdr:colOff>0</xdr:colOff>
      <xdr:row>13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0" y="1676400"/>
          <a:ext cx="6115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    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Файл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Annex1_0000.xls - 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является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общим для всех организаций, принимающих участие в проекте; он заполняется </a:t>
          </a:r>
          <a:r>
            <a:rPr lang="en-US" cap="none" sz="1000" b="0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ТОЛЬКО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 на английском языке. При работе с данным файлом, введите номер своего проекта вместо номера 0000 в названии файла. </a:t>
          </a:r>
        </a:p>
      </xdr:txBody>
    </xdr:sp>
    <xdr:clientData/>
  </xdr:twoCellAnchor>
  <xdr:twoCellAnchor>
    <xdr:from>
      <xdr:col>2</xdr:col>
      <xdr:colOff>0</xdr:colOff>
      <xdr:row>12</xdr:row>
      <xdr:rowOff>219075</xdr:rowOff>
    </xdr:from>
    <xdr:to>
      <xdr:col>11</xdr:col>
      <xdr:colOff>590550</xdr:colOff>
      <xdr:row>61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5725" y="2057400"/>
          <a:ext cx="6105525" cy="891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Times New Roman Cyr"/>
              <a:ea typeface="Times New Roman Cyr"/>
              <a:cs typeface="Times New Roman Cyr"/>
            </a:rPr>
            <a:t>
1-Plan: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Table 1. Work Schedule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Заполняя таблицу 1,  введите в соответсвующие белые ячейки в ее верхней части , согласно их обозначениям,  номер проекта, его длительность в месяцах, его название, и ФИО менеджера проекта.  
Ниже введите названия всех организаций-участников, начиная с координирующей.</a:t>
          </a:r>
          <a:r>
            <a:rPr lang="en-US" cap="none" sz="1000" b="0" i="1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Для отображения распределения объемов работ между разными организациями, используются цифровые коды. Координирующая организация обозначается кодом 1, все остальные - кодами от 2 до 4. 
Введите в соответствующие ячейки сокращенные названия институтов, места их размещения, и проценты накладных расходов по каждой организации, как правило, не более 10 % от общей стоимости бюджета данной организации.
  </a:t>
          </a:r>
          <a:r>
            <a:rPr lang="en-US" cap="none" sz="1000" b="1" i="0" u="none" baseline="0">
              <a:solidFill>
                <a:srgbClr val="FF6600"/>
              </a:solidFill>
              <a:latin typeface="Times New Roman Cyr"/>
              <a:ea typeface="Times New Roman Cyr"/>
              <a:cs typeface="Times New Roman Cyr"/>
            </a:rPr>
            <a:t>! </a:t>
          </a:r>
          <a:r>
            <a:rPr lang="en-US" cap="none" sz="1000" b="0" i="0" u="none" baseline="0">
              <a:solidFill>
                <a:srgbClr val="FF6600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Если в проекте собирается принять участие более 4-х организаций, необходима  доработка комплекта.</a:t>
          </a:r>
          <a:r>
            <a:rPr lang="en-US" cap="none" sz="1000" b="0" i="1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Введите данные о финансирующих сторонах в ячейки правой верхней подтаблички в соответствии с решением Административного Совета УНТЦ. После этого, все последующие таблицы заполняются или в USD, или в Euro. 
Ячейка с датой начала проекта будет заполняться позднее, при окончательном подписании соглашения.
    Далее, в основной таблице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Work Schedule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в строки столбца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Stages / Substages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внесите детальный план работ проекта с отдельными этапами и подэтапами. Названия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этапов с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тарайтесь делать краткими. Дополнительные строки для подэтапов вставляйте обязательно </a:t>
          </a:r>
          <a:r>
            <a:rPr lang="en-US" cap="none" sz="1000" b="0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между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строками с названием этапов.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В соответствующих строках столбца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Institution(s) involved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укажите какие этапы/подэтапы плана будет выполнять какая организация-участник, используя укороченные названия этих организаций. Если этап выполняется совместно несколькими организациями, введите названия институтов против названия всего этапа, а затем разделите их ответственность на уровне подэтапов (или подподэтапов), с тем чтобы какой-то пункт плана выполняла только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одна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организация. 
В строках столбца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Estimate Work Days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проставьте целые числа человеко-дней, необходимых для выполнения каждого отдельного этапа и подэтапа по кварталам. Эти сведения должны совпадать с данными в таблице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3-Pers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.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В строках столбца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Deliverables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назовите конкретные результаты/продукты, которые будут получены вследствие завершения даного этапа. Они могут быть оформлены как  технические отчеты,  или же как описания подлежащей сдаче/доставке продукции, или же сами образцы изделий, в зависимости от специфики проекта. В столбце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Months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укажите порядковый номер месяца с начала выполнения проекта, в конце которого вышеуказанные материалы/изделия будет разработаны и переданы партнеру. Если планируется доставка образцов/оборудования через границу, слово "</a:t>
          </a:r>
          <a:r>
            <a:rPr lang="en-US" cap="none" sz="1000" b="0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доставка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" должно быть вставлено в явном виде.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sng" baseline="0">
              <a:latin typeface="Times New Roman Cyr"/>
              <a:ea typeface="Times New Roman Cyr"/>
              <a:cs typeface="Times New Roman Cyr"/>
            </a:rPr>
            <a:t>2</a:t>
          </a:r>
          <a:r>
            <a:rPr lang="en-US" cap="none" sz="1200" b="1" i="0" u="sng" baseline="0">
              <a:latin typeface="Times New Roman Cyr"/>
              <a:ea typeface="Times New Roman Cyr"/>
              <a:cs typeface="Times New Roman Cyr"/>
            </a:rPr>
            <a:t>-Сhart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: Table 2. Work Schedule Chart  
  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Для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показа длительности каждого этапа проекта с точностью до месяца и отражения параллельности или последовательности выполнения этапов, предлагается использовать график работ проекта. Этапы рисуются полностью автоматически после введения в строки столбца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Beginning months</a:t>
          </a:r>
          <a:r>
            <a:rPr lang="en-US" cap="none" sz="1000" b="0" i="0" u="sng" baseline="0">
              <a:solidFill>
                <a:srgbClr val="0000FF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последовательный номер месяца начала этапа, а в столбец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Duration,monts</a:t>
          </a:r>
          <a:r>
            <a:rPr lang="en-US" cap="none" sz="1000" b="0" i="0" u="sng" baseline="0">
              <a:solidFill>
                <a:srgbClr val="0000FF"/>
              </a:solidFill>
              <a:latin typeface="Times New Roman Cyr"/>
              <a:ea typeface="Times New Roman Cyr"/>
              <a:cs typeface="Times New Roman Cyr"/>
            </a:rPr>
            <a:t> -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длительность этапа. Названия этапов переходят автоматически из предыдущей таблицы 1, при заполнении названий этапов.
</a:t>
          </a:r>
          <a:r>
            <a:rPr lang="en-US" cap="none" sz="1200" b="1" i="0" u="sng" baseline="0">
              <a:latin typeface="Times New Roman Cyr"/>
              <a:ea typeface="Times New Roman Cyr"/>
              <a:cs typeface="Times New Roman Cyr"/>
            </a:rPr>
            <a:t>3-Pers: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Table 3. Personal Commitment 
  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Эта таблица включает сводные данные о персонале, работающем в проекте, и поэтому имеет ряд аббревиатур и кодов. Заполните эту таблицу, группируя всех учасников по следующей схеме: сначала вводите фамилии персонала  из координирующей организации с кодом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1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, потом – из других организаций с кодами от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2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до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4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. Коды проставляются в колонке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I-Code.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1" u="none" baseline="0">
              <a:latin typeface="Times New Roman Cyr"/>
              <a:ea typeface="Times New Roman Cyr"/>
              <a:cs typeface="Times New Roman Cyr"/>
            </a:rPr>
            <a:t>
-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Если в проекте принимает участие только одна организация, код 1 все равно ставится, поскольку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строки без кодов институтов не будут вычисляться и экспортироваться в сводные таблицы.</a:t>
          </a:r>
          <a:r>
            <a:rPr lang="en-US" cap="none" sz="1000" b="0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
   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Для каждого участника в строках столбца </a:t>
          </a:r>
          <a:r>
            <a:rPr lang="en-US" cap="none" sz="1000" b="1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W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ork </a:t>
          </a:r>
          <a:r>
            <a:rPr lang="en-US" cap="none" sz="1000" b="1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P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lace Code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необходимо указать его место работы по проекту,  обозначив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корпуса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или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рабочие площадки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кодами от Р1 до РN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(</a:t>
          </a:r>
          <a:r>
            <a:rPr lang="en-US" cap="none" sz="1000" b="1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в случае, когда все участники работают в одном корпусе - их код Р1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). 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Расшифровку этих кодов (название или номер корпуса, его адрес)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обязательно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дайте в отдельной подтабличке внизу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Personnel Work Place (WP) Code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.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 
    Согласно анкетам о предыдущей профессиональной деятельности, весь персонал проекта делится 
на две категории: -</a:t>
          </a:r>
          <a:r>
            <a:rPr lang="en-US" cap="none" sz="1000" b="0" i="0" u="sng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бывшие разработчики оружия</a:t>
          </a:r>
          <a:r>
            <a:rPr lang="en-US" cap="none" sz="1000" b="0" i="0" u="sng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(former weapon scientists)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(FWS)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, в этом случае в
столбце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Prior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проставляются цифры/коды из анкет, наприклад 1.1, 2.2, и т.д.  Эти коды можно 
вставить в таблицу </a:t>
          </a:r>
          <a:r>
            <a:rPr lang="en-US" cap="none" sz="1200" b="1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только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из выпадающего списка, который появляется  при установлении 
курсора на соответсвующую клетку </a:t>
          </a:r>
          <a:r>
            <a:rPr lang="en-US" cap="none" sz="1000" b="1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после нажимания на указательную стрелку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справа от нее. Для </a:t>
          </a:r>
          <a:r>
            <a:rPr lang="en-US" cap="none" sz="1000" b="0" i="0" u="sng" baseline="0">
              <a:latin typeface="Times New Roman Cyr"/>
              <a:ea typeface="Times New Roman Cyr"/>
              <a:cs typeface="Times New Roman Cyr"/>
            </a:rPr>
            <a:t>других ученых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(NonFWS)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– проставляется код - 0, взятый из того 
же списка). </a:t>
          </a:r>
        </a:p>
      </xdr:txBody>
    </xdr:sp>
    <xdr:clientData/>
  </xdr:twoCellAnchor>
  <xdr:twoCellAnchor>
    <xdr:from>
      <xdr:col>2</xdr:col>
      <xdr:colOff>19050</xdr:colOff>
      <xdr:row>99</xdr:row>
      <xdr:rowOff>95250</xdr:rowOff>
    </xdr:from>
    <xdr:to>
      <xdr:col>11</xdr:col>
      <xdr:colOff>561975</xdr:colOff>
      <xdr:row>148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4775" y="18154650"/>
          <a:ext cx="6057900" cy="780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200" b="1" i="0" u="sng" baseline="0">
              <a:latin typeface="Times New Roman Cyr"/>
              <a:ea typeface="Times New Roman Cyr"/>
              <a:cs typeface="Times New Roman Cyr"/>
            </a:rPr>
            <a:t>5- Mat: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Table 5. Materials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 В строках столбца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Description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приведите список </a:t>
          </a:r>
          <a:r>
            <a:rPr lang="en-US" cap="none" sz="1000" b="0" i="0" u="sng" baseline="0">
              <a:latin typeface="Times New Roman Cyr"/>
              <a:ea typeface="Times New Roman Cyr"/>
              <a:cs typeface="Times New Roman Cyr"/>
            </a:rPr>
            <a:t>расходных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материалов, которые необходимы для выполнения проекта. Группируйте материалы по предложенным в таблице подразделам. Для дорогих материалов указывайте стоимость за единицу/кг товара, или же его вес, для сверки с прайс-листами. Детализация номенклатуры материалов внутри одной подгруппы, по договоренности с Партнером и Центром, производится по принципу, чтобы стоимость единичной записи (названия сводной группы одноименных товаров, как-то: фотоматериалы, электронные компоненты, др.) не превышала 10%  от стоимости всех материалов, или же была не более $ 1000, что из этого больше. 
При необходимости можно ввести строку "Contingency" (</a:t>
          </a:r>
          <a:r>
            <a:rPr lang="en-US" cap="none" sz="900" b="0" i="0" u="none" baseline="0">
              <a:latin typeface="Times New Roman Cyr"/>
              <a:ea typeface="Times New Roman Cyr"/>
              <a:cs typeface="Times New Roman Cyr"/>
            </a:rPr>
            <a:t>Непредвиденные затраты)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на заранее оговоренную с Центром и Партнером сумму, но не более 5 % от общей стоимости материалов. Впоследствии эти затраты должны быть расшифрованы и утверждены сторонами.
Если нескольким организацям необходимо приобрести одинаковые материалы, эта позиция вводится несколько  раз с разными 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І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-кодами. 
В строках столбца 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Variation Code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 согласно определениям, приведенным в нижней левой подтабличке, используя коды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Р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,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С</a:t>
          </a:r>
          <a:r>
            <a:rPr lang="en-US" cap="none" sz="1000" b="0" i="0" u="none" baseline="0">
              <a:solidFill>
                <a:srgbClr val="0000FF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или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М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устанавливается ответственность сторон для замены, в случае необходимости, отдельных материалов. Коды, предварительно согласованные с Центром и Партнером проставляются против всех наименований материалов.
В столбце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Anticipated use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,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опишите для каких целей данный материал предназначается.
Укажите стоимость материалов в строках столбца кварталов проекта.  
</a:t>
          </a:r>
          <a:r>
            <a:rPr lang="en-US" cap="none" sz="1200" b="1" i="0" u="sng" baseline="0">
              <a:latin typeface="Times New Roman Cyr"/>
              <a:ea typeface="Times New Roman Cyr"/>
              <a:cs typeface="Times New Roman Cyr"/>
            </a:rPr>
            <a:t>6-SubC: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Table 6. Subcontracts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Укажите названия субконтрактов, которые будут заключены со сторонними организациями на изготовление крупногабаритних частей оборудования  или для других заказов, которые невозможно выполнить силами участников проекта.  Используйте систему кодов, описанных в разделе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Equipment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.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Укажите ориентировочную стоимость субконтрактов в строках столбцов кварталов проекта. 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1" i="0" u="sng" baseline="0">
              <a:latin typeface="Times New Roman Cyr"/>
              <a:ea typeface="Times New Roman Cyr"/>
              <a:cs typeface="Times New Roman Cyr"/>
            </a:rPr>
            <a:t>7-ODC: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Table 7. Other Direct Costs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Укажите другие прямые расходы вашего проекта. Группируйте расходы по предложенным разделам.  Добавьте названия новых разделов в случае необходимости. Используйте систему кодов, описанных в разделе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Materials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.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Укажите стоимость услуг в строках столбцов кварталов проекта.  
</a:t>
          </a:r>
          <a:r>
            <a:rPr lang="en-US" cap="none" sz="1200" b="1" i="0" u="sng" baseline="0">
              <a:latin typeface="Times New Roman Cyr"/>
              <a:ea typeface="Times New Roman Cyr"/>
              <a:cs typeface="Times New Roman Cyr"/>
            </a:rPr>
            <a:t>8-Trav: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Table 8. Travel 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Укажите страны, города и организации, которые вы планируете посетить для участия в конференциях или для проведения рабочих совещаний с партнерами. Указывайте количество командируемых и цель поездки.  Учитывайте, что стоимость командировки состоит из стоимости билетов, проживания, суточных (35 $ - в странах проживания участников,  50 $ - за их пределами), и других попутных расходов. Используйте систему кодов, описанных в разделе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Materials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. Укажите стоимость командировок в строках столбцов кварталов проекта.  
</a:t>
          </a:r>
          <a:r>
            <a:rPr lang="en-US" cap="none" sz="1200" b="1" i="0" u="sng" baseline="0">
              <a:latin typeface="Times New Roman Cyr"/>
              <a:ea typeface="Times New Roman Cyr"/>
              <a:cs typeface="Times New Roman Cyr"/>
            </a:rPr>
            <a:t>9-Fin: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Table 9. Financial Summary &amp; S9-Estimated expenditures by each participating institution. 
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Все ячейки таблиц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9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и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S9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заполняются автоматически за счет даннх, введенных в предыдущие таблицы 3 - 8. В правой подтабличке внизу накладные расходы УНТЦ определены в размере  5% от общей стоимости проекта. По согласованию с партнером и Центром эта цифра может быть изменена. 
В таблице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S9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бюджет каждой организации представлен отдельной таблицей. 
</a:t>
          </a:r>
          <a:r>
            <a:rPr lang="en-US" cap="none" sz="1100" b="1" i="0" u="sng" baseline="0">
              <a:latin typeface="Times New Roman Cyr"/>
              <a:ea typeface="Times New Roman Cyr"/>
              <a:cs typeface="Times New Roman Cyr"/>
            </a:rPr>
            <a:t>10-FinC: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Table 10. Cumulative Financial Information  &amp; S 10 -Cumulative expenditures by each participating institution. 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Эти т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аблицы финансовой информации с нарастающим итогом также заполняются автоматически.
</a:t>
          </a:r>
          <a:r>
            <a:rPr lang="en-US" cap="none" sz="1100" b="1" i="0" u="sng" baseline="0">
              <a:latin typeface="Times New Roman Cyr"/>
              <a:ea typeface="Times New Roman Cyr"/>
              <a:cs typeface="Times New Roman Cyr"/>
            </a:rPr>
            <a:t>11-List: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Table 11. List of Personnel. 
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Введите дополнительную информацию об учасниках проекта и их банковских счетах. Пометьте в каком банке какой участник будет получать гранты, заполняя строки столбца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Bank Number (1,2,3,...).</a:t>
          </a:r>
          <a:r>
            <a:rPr lang="en-US" cap="none" sz="1000" b="0" i="0" u="sng" baseline="0">
              <a:solidFill>
                <a:srgbClr val="0000FF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В соответствующих столбцах укажите должность каждого участника по основному месту работы, ответьте на вопрос об участии в других идущих проектах УНТЦ, укажите его номер, а также процент затрачиваемого времени.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После заполнения рабочего плана страничку Help можно удалить.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</a:t>
          </a:r>
        </a:p>
      </xdr:txBody>
    </xdr:sp>
    <xdr:clientData/>
  </xdr:twoCellAnchor>
  <xdr:twoCellAnchor>
    <xdr:from>
      <xdr:col>10</xdr:col>
      <xdr:colOff>19050</xdr:colOff>
      <xdr:row>60</xdr:row>
      <xdr:rowOff>114300</xdr:rowOff>
    </xdr:from>
    <xdr:to>
      <xdr:col>11</xdr:col>
      <xdr:colOff>361950</xdr:colOff>
      <xdr:row>60</xdr:row>
      <xdr:rowOff>628650</xdr:rowOff>
    </xdr:to>
    <xdr:sp>
      <xdr:nvSpPr>
        <xdr:cNvPr id="6" name="AutoShape 7"/>
        <xdr:cNvSpPr>
          <a:spLocks/>
        </xdr:cNvSpPr>
      </xdr:nvSpPr>
      <xdr:spPr>
        <a:xfrm>
          <a:off x="5010150" y="9829800"/>
          <a:ext cx="952500" cy="514350"/>
        </a:xfrm>
        <a:custGeom>
          <a:pathLst>
            <a:path h="21" w="191">
              <a:moveTo>
                <a:pt x="0" y="21"/>
              </a:moveTo>
              <a:lnTo>
                <a:pt x="19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895350</xdr:rowOff>
    </xdr:from>
    <xdr:to>
      <xdr:col>11</xdr:col>
      <xdr:colOff>57150</xdr:colOff>
      <xdr:row>60</xdr:row>
      <xdr:rowOff>942975</xdr:rowOff>
    </xdr:to>
    <xdr:sp>
      <xdr:nvSpPr>
        <xdr:cNvPr id="7" name="AutoShape 8"/>
        <xdr:cNvSpPr>
          <a:spLocks/>
        </xdr:cNvSpPr>
      </xdr:nvSpPr>
      <xdr:spPr>
        <a:xfrm>
          <a:off x="4991100" y="10610850"/>
          <a:ext cx="666750" cy="47625"/>
        </a:xfrm>
        <a:custGeom>
          <a:pathLst>
            <a:path h="35" w="153">
              <a:moveTo>
                <a:pt x="0" y="0"/>
              </a:moveTo>
              <a:lnTo>
                <a:pt x="153" y="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104775</xdr:rowOff>
    </xdr:from>
    <xdr:to>
      <xdr:col>11</xdr:col>
      <xdr:colOff>542925</xdr:colOff>
      <xdr:row>99</xdr:row>
      <xdr:rowOff>76200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5725" y="10944225"/>
          <a:ext cx="6057900" cy="7191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     Для каждого участника проекта в строки столбца 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Project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внесите коды его вида деятельности в рамках 
проекта. В качестве помощи, в отдельной подтабличке внизу справа: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Project specialist Code description,</a:t>
          </a:r>
          <a:r>
            <a:rPr lang="en-US" cap="none" sz="1000" b="0" i="0" u="sng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уже приведен список некотрых видов деятельности и их буквенные коды  (например,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РM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- project manager;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PІM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– participating institution manager;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GL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- group leader, др.) </a:t>
          </a:r>
          <a:r>
            <a:rPr lang="en-US" cap="none" sz="1000" b="0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Откорректируйте этот список согласно специфике своего проекта</a:t>
          </a:r>
          <a:r>
            <a:rPr lang="en-US" cap="none" sz="1000" b="0" i="0" u="none" baseline="0">
              <a:solidFill>
                <a:srgbClr val="FF6600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и проставьте буквенные коды в строки столбца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Project</a:t>
          </a:r>
          <a:r>
            <a:rPr lang="en-US" cap="none" sz="1000" b="0" i="0" u="sng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против каждого участника. 
В столбце 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Acad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.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Rank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против каждого участника укажите его академичесний ранг (Acad., Dr.Sc, Ph.D., Res..Eng., Lab.). В следующем столбце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Daily Rate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 укажите дневные ставки в долларах США, или Евро. 
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В столбце </a:t>
          </a:r>
          <a:r>
            <a:rPr lang="en-US" cap="none" sz="1000" b="1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Days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укажите целое число рабочих дней, котрое каждый участник уделит поквартально выполнению проекта, беря за основу 220-дневный рабочий год (что составляет 100% участия) при 8-ми часовом рабочем дне. 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После введения этих данных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в таблице по каждому участнику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автоматически подсчитывается процент его участия и общая финансовая информация .  
</a:t>
          </a:r>
          <a:r>
            <a:rPr lang="en-US" cap="none" sz="1000" b="0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При расчете персональной загрузки участников руководствуйтесь следующими положениями:
-специалисты, которые занимают высокие административные должности, такие как директора и заместители директоров больших организаций (более 20 подчиненных), не могуть уделять одному проекту более </a:t>
          </a:r>
          <a:r>
            <a:rPr lang="en-US" cap="none" sz="1000" b="1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10%</a:t>
          </a:r>
          <a:r>
            <a:rPr lang="en-US" cap="none" sz="1000" b="0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  рабочего времени;
-менеджер проекта должен уделять проекту не менее </a:t>
          </a:r>
          <a:r>
            <a:rPr lang="en-US" cap="none" sz="1000" b="1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45%</a:t>
          </a:r>
          <a:r>
            <a:rPr lang="en-US" cap="none" sz="1000" b="0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 рабочего времени;
-любой участник не может участвовать в проекте более </a:t>
          </a:r>
          <a:r>
            <a:rPr lang="en-US" cap="none" sz="1000" b="1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95% </a:t>
          </a:r>
          <a:r>
            <a:rPr lang="en-US" cap="none" sz="1000" b="0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рабочего времени, если альтернативное участие не затребовано партнером.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900" b="0" i="1" u="none" baseline="0"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В столбце 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Variation Code </a:t>
          </a:r>
          <a:r>
            <a:rPr lang="en-US" cap="none" sz="1000" b="0" i="0" u="sng" baseline="0">
              <a:solidFill>
                <a:srgbClr val="3366FF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согласно определениям, приведенному в нижней правой подтабличке, за счет введения кодов устанавливаются полномочия сторон для замены, в случае необходимости, отдельных участников проекта. Коды, предварительно согласованные с Центром и Партнером: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Р</a:t>
          </a:r>
          <a:r>
            <a:rPr lang="en-US" cap="none" sz="1000" b="1" i="0" u="none" baseline="0">
              <a:solidFill>
                <a:srgbClr val="0000FF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(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утверждает партнер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)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,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С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(утверждает Центр) или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М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(утверждает менеджер) проставляются против фамилий всех участников и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отражает право авторизации замены исполнителейю</a:t>
          </a:r>
          <a:r>
            <a:rPr lang="en-US" cap="none" sz="1200" b="1" i="0" u="sng" baseline="0">
              <a:latin typeface="Times New Roman Cyr"/>
              <a:ea typeface="Times New Roman Cyr"/>
              <a:cs typeface="Times New Roman Cyr"/>
            </a:rPr>
            <a:t>
4- Equ: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Table 4. Equipment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       В столбцах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Description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приведите список всего оборудования. которое будет куплено, или изготовлено, или  взято в аренду для выполнения проекта.  В перечень включаются все устройства и приборы,  которые работают автономно и имеют серийный номер. В разделе некапитального оборудования (ценой менее $ 2500 за единицу) все наименования разделены на 5 подгрупп, согласно предложенной схеме. Заполняя отдельные строки, после названия указывайте количество единиц каждого наименования для возможности сверки цены одного изделия с прайс-листами. При необходимости можно ввести раздел "Contingency" (</a:t>
          </a:r>
          <a:r>
            <a:rPr lang="en-US" cap="none" sz="900" b="0" i="0" u="none" baseline="0">
              <a:latin typeface="Times New Roman Cyr"/>
              <a:ea typeface="Times New Roman Cyr"/>
              <a:cs typeface="Times New Roman Cyr"/>
            </a:rPr>
            <a:t>Непредвиденные затраты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) на заранее оговоренную с Центром и Партнером сумму, но не более 5 % от общей стоимости обрудования. Впоследствии эти затраты должны быть расшифрованы и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утверждены сторонами.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В случае участия нескольких организаций-участников, цифровыми кодами в столбце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I-Code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обозначьте каждую единицу оборудования. Если одинаковые приборы нужны нескольким организациям, наберите эту строку дважды, но поставьте разные 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І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-коды. 
В столбце 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Variation Code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согласно определениям, приведенным в нижней левой подтабличке, используя коды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Р</a:t>
          </a:r>
          <a:r>
            <a:rPr lang="en-US" cap="none" sz="1000" b="1" i="0" u="none" baseline="0">
              <a:solidFill>
                <a:srgbClr val="0000FF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(утверждает партнер)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,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С</a:t>
          </a:r>
          <a:r>
            <a:rPr lang="en-US" cap="none" sz="1000" b="1" i="0" u="none" baseline="0">
              <a:solidFill>
                <a:srgbClr val="0000FF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(утверждает Центр)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или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М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(утверждает менеджер) устанавливают полномочия сторон на замену, в случае необходимости, отдельных видов оборудования на другие. Коды, согласованные с Центром и Партнером проставляются против всех наименований оборудования.
В столбце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Property Code</a:t>
          </a:r>
          <a:r>
            <a:rPr lang="en-US" cap="none" sz="1000" b="0" i="0" u="sng" baseline="0">
              <a:solidFill>
                <a:srgbClr val="0000FF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согласно определению, приведенному в нижней средней подтабличке, вводятся коды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R</a:t>
          </a:r>
          <a:r>
            <a:rPr lang="en-US" cap="none" sz="1000" b="1" i="0" u="none" baseline="0">
              <a:solidFill>
                <a:srgbClr val="0000FF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(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передается исполнителю с момента получения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)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или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C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(принадлежит Центру до завершения проекта и будет передано исполнителю после завершения в соответствии с особыми условиями проектного соглашения) для установления права собственности на оборудование, приобретенное за деньги проекта. Коды, согласованные с Центром и Партнером, проставляются против всех наименований оборудования.
Коротко опишите  для чего данное оборудование будет использовано в проекте  в столбце 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Anticipated use. </a:t>
          </a:r>
          <a:r>
            <a:rPr lang="en-US" cap="none" sz="1000" b="0" i="0" u="sng" baseline="0">
              <a:solidFill>
                <a:srgbClr val="0000FF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Укажите покупную стоимость оборудования в строчках столбцов кварталов проекта. </a:t>
          </a:r>
        </a:p>
      </xdr:txBody>
    </xdr:sp>
    <xdr:clientData/>
  </xdr:twoCellAnchor>
  <xdr:oneCellAnchor>
    <xdr:from>
      <xdr:col>14</xdr:col>
      <xdr:colOff>457200</xdr:colOff>
      <xdr:row>29</xdr:row>
      <xdr:rowOff>104775</xdr:rowOff>
    </xdr:from>
    <xdr:ext cx="66675" cy="180975"/>
    <xdr:sp>
      <xdr:nvSpPr>
        <xdr:cNvPr id="9" name="TextBox 10"/>
        <xdr:cNvSpPr txBox="1">
          <a:spLocks noChangeArrowheads="1"/>
        </xdr:cNvSpPr>
      </xdr:nvSpPr>
      <xdr:spPr>
        <a:xfrm>
          <a:off x="7981950" y="48006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Q135"/>
  <sheetViews>
    <sheetView tabSelected="1" view="pageBreakPreview" zoomScale="75" zoomScaleNormal="75" zoomScaleSheetLayoutView="75" workbookViewId="0" topLeftCell="A1">
      <selection activeCell="R5" sqref="R5"/>
    </sheetView>
  </sheetViews>
  <sheetFormatPr defaultColWidth="9.140625" defaultRowHeight="12.75"/>
  <cols>
    <col min="1" max="1" width="3.8515625" style="218" customWidth="1"/>
    <col min="2" max="2" width="5.8515625" style="218" customWidth="1"/>
    <col min="3" max="3" width="53.57421875" style="218" customWidth="1"/>
    <col min="4" max="4" width="8.421875" style="218" customWidth="1"/>
    <col min="5" max="5" width="6.8515625" style="218" customWidth="1"/>
    <col min="6" max="6" width="6.421875" style="218" customWidth="1"/>
    <col min="7" max="7" width="6.28125" style="218" customWidth="1"/>
    <col min="8" max="9" width="5.8515625" style="218" customWidth="1"/>
    <col min="10" max="10" width="6.140625" style="218" customWidth="1"/>
    <col min="11" max="11" width="5.8515625" style="218" customWidth="1"/>
    <col min="12" max="12" width="6.57421875" style="218" customWidth="1"/>
    <col min="13" max="15" width="7.421875" style="218" customWidth="1"/>
    <col min="16" max="16" width="6.57421875" style="218" customWidth="1"/>
    <col min="17" max="17" width="9.57421875" style="218" customWidth="1"/>
    <col min="18" max="18" width="22.57421875" style="218" customWidth="1"/>
    <col min="19" max="19" width="7.421875" style="218" customWidth="1"/>
    <col min="20" max="16384" width="9.140625" style="218" customWidth="1"/>
  </cols>
  <sheetData>
    <row r="1" spans="1:19" ht="11.25" customHeight="1">
      <c r="A1" s="327"/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589"/>
    </row>
    <row r="2" spans="1:19" ht="11.25" customHeight="1">
      <c r="A2" s="622" t="s">
        <v>176</v>
      </c>
      <c r="B2" s="623"/>
      <c r="C2" s="191">
        <v>0</v>
      </c>
      <c r="D2" s="310"/>
      <c r="E2" s="327"/>
      <c r="F2" s="327"/>
      <c r="G2" s="327"/>
      <c r="H2" s="327"/>
      <c r="I2" s="327"/>
      <c r="J2" s="310"/>
      <c r="K2" s="327"/>
      <c r="L2" s="327"/>
      <c r="M2" s="327"/>
      <c r="N2" s="327"/>
      <c r="O2" s="327"/>
      <c r="P2" s="327"/>
      <c r="Q2" s="327"/>
      <c r="R2" s="327"/>
      <c r="S2" s="589"/>
    </row>
    <row r="3" spans="1:19" ht="11.25" customHeight="1">
      <c r="A3" s="327"/>
      <c r="B3" s="310"/>
      <c r="C3" s="310"/>
      <c r="D3" s="310"/>
      <c r="E3" s="310"/>
      <c r="F3" s="310"/>
      <c r="G3" s="310"/>
      <c r="H3" s="310"/>
      <c r="I3" s="310"/>
      <c r="J3" s="310"/>
      <c r="K3" s="327"/>
      <c r="L3" s="327"/>
      <c r="M3" s="327"/>
      <c r="N3" s="327"/>
      <c r="O3" s="327"/>
      <c r="P3" s="327"/>
      <c r="Q3" s="327"/>
      <c r="R3" s="327"/>
      <c r="S3" s="589"/>
    </row>
    <row r="4" spans="1:19" ht="11.25" customHeight="1">
      <c r="A4" s="622" t="s">
        <v>145</v>
      </c>
      <c r="B4" s="624"/>
      <c r="C4" s="627" t="s">
        <v>157</v>
      </c>
      <c r="D4" s="628"/>
      <c r="E4" s="628"/>
      <c r="F4" s="628"/>
      <c r="G4" s="628"/>
      <c r="H4" s="628"/>
      <c r="I4" s="629"/>
      <c r="J4" s="327"/>
      <c r="K4" s="327"/>
      <c r="L4" s="327"/>
      <c r="M4" s="327"/>
      <c r="N4" s="327"/>
      <c r="O4" s="327"/>
      <c r="P4" s="327"/>
      <c r="Q4" s="327"/>
      <c r="R4" s="327"/>
      <c r="S4" s="589"/>
    </row>
    <row r="5" spans="1:19" ht="11.25" customHeight="1">
      <c r="A5" s="327"/>
      <c r="B5" s="310"/>
      <c r="C5" s="310"/>
      <c r="D5" s="310"/>
      <c r="E5" s="310"/>
      <c r="F5" s="310"/>
      <c r="G5" s="310"/>
      <c r="H5" s="310"/>
      <c r="I5" s="310"/>
      <c r="J5" s="310"/>
      <c r="K5" s="327"/>
      <c r="L5" s="620" t="s">
        <v>153</v>
      </c>
      <c r="M5" s="620"/>
      <c r="N5" s="620"/>
      <c r="O5" s="620"/>
      <c r="P5" s="327"/>
      <c r="Q5" s="327"/>
      <c r="R5" s="190">
        <v>24</v>
      </c>
      <c r="S5" s="327"/>
    </row>
    <row r="6" spans="1:19" ht="11.25" customHeight="1">
      <c r="A6" s="622" t="s">
        <v>146</v>
      </c>
      <c r="B6" s="624"/>
      <c r="C6" s="189" t="s">
        <v>215</v>
      </c>
      <c r="D6" s="327"/>
      <c r="E6" s="327"/>
      <c r="F6" s="327"/>
      <c r="G6" s="327"/>
      <c r="H6" s="327"/>
      <c r="I6" s="327"/>
      <c r="J6" s="310"/>
      <c r="K6" s="327"/>
      <c r="L6" s="310"/>
      <c r="M6" s="327"/>
      <c r="N6" s="327"/>
      <c r="O6" s="327"/>
      <c r="P6" s="327"/>
      <c r="Q6" s="327"/>
      <c r="R6" s="327"/>
      <c r="S6" s="327"/>
    </row>
    <row r="7" spans="1:19" s="219" customFormat="1" ht="12.75" customHeight="1">
      <c r="A7" s="630" t="s">
        <v>201</v>
      </c>
      <c r="B7" s="630"/>
      <c r="C7" s="331" t="s">
        <v>339</v>
      </c>
      <c r="D7" s="329" t="s">
        <v>18</v>
      </c>
      <c r="E7" s="625" t="s">
        <v>118</v>
      </c>
      <c r="F7" s="625"/>
      <c r="G7" s="625" t="s">
        <v>119</v>
      </c>
      <c r="H7" s="625"/>
      <c r="I7" s="553" t="s">
        <v>19</v>
      </c>
      <c r="J7" s="330" t="s">
        <v>245</v>
      </c>
      <c r="K7" s="357"/>
      <c r="L7" s="620" t="s">
        <v>152</v>
      </c>
      <c r="M7" s="620"/>
      <c r="N7" s="620"/>
      <c r="O7" s="620"/>
      <c r="P7" s="620"/>
      <c r="Q7" s="617"/>
      <c r="R7" s="405">
        <v>38018.04</v>
      </c>
      <c r="S7" s="357"/>
    </row>
    <row r="8" spans="1:19" ht="12.75">
      <c r="A8" s="631" t="s">
        <v>198</v>
      </c>
      <c r="B8" s="631"/>
      <c r="C8" s="189" t="s">
        <v>239</v>
      </c>
      <c r="D8" s="190" t="s">
        <v>20</v>
      </c>
      <c r="E8" s="626" t="s">
        <v>129</v>
      </c>
      <c r="F8" s="626"/>
      <c r="G8" s="614" t="s">
        <v>130</v>
      </c>
      <c r="H8" s="614"/>
      <c r="I8" s="582">
        <v>1</v>
      </c>
      <c r="J8" s="247">
        <v>0.09</v>
      </c>
      <c r="K8" s="327"/>
      <c r="L8" s="310"/>
      <c r="M8" s="310"/>
      <c r="N8" s="310"/>
      <c r="O8" s="310"/>
      <c r="P8" s="310"/>
      <c r="Q8" s="310"/>
      <c r="R8" s="310"/>
      <c r="S8" s="327"/>
    </row>
    <row r="9" spans="1:19" ht="12.75">
      <c r="A9" s="621" t="s">
        <v>202</v>
      </c>
      <c r="B9" s="621"/>
      <c r="C9" s="189" t="s">
        <v>240</v>
      </c>
      <c r="D9" s="190" t="s">
        <v>213</v>
      </c>
      <c r="E9" s="626" t="s">
        <v>129</v>
      </c>
      <c r="F9" s="626"/>
      <c r="G9" s="614" t="s">
        <v>237</v>
      </c>
      <c r="H9" s="614"/>
      <c r="I9" s="582">
        <v>2</v>
      </c>
      <c r="J9" s="247">
        <v>0.09</v>
      </c>
      <c r="K9" s="327"/>
      <c r="L9" s="358" t="s">
        <v>154</v>
      </c>
      <c r="M9" s="359"/>
      <c r="N9" s="295" t="s">
        <v>147</v>
      </c>
      <c r="O9" s="295" t="s">
        <v>148</v>
      </c>
      <c r="P9" s="295" t="s">
        <v>149</v>
      </c>
      <c r="Q9" s="295" t="s">
        <v>150</v>
      </c>
      <c r="R9" s="360" t="s">
        <v>156</v>
      </c>
      <c r="S9" s="361"/>
    </row>
    <row r="10" spans="1:19" ht="12.75">
      <c r="A10" s="621" t="s">
        <v>203</v>
      </c>
      <c r="B10" s="621"/>
      <c r="C10" s="189" t="s">
        <v>253</v>
      </c>
      <c r="D10" s="190" t="s">
        <v>254</v>
      </c>
      <c r="E10" s="626" t="s">
        <v>132</v>
      </c>
      <c r="F10" s="626"/>
      <c r="G10" s="614" t="s">
        <v>238</v>
      </c>
      <c r="H10" s="614"/>
      <c r="I10" s="582">
        <v>3</v>
      </c>
      <c r="J10" s="247">
        <v>0.07</v>
      </c>
      <c r="K10" s="327"/>
      <c r="L10" s="358" t="s">
        <v>151</v>
      </c>
      <c r="M10" s="327"/>
      <c r="N10" s="402">
        <v>333</v>
      </c>
      <c r="O10" s="402"/>
      <c r="P10" s="402"/>
      <c r="Q10" s="402"/>
      <c r="R10" s="554">
        <f>N10+P10+Q10</f>
        <v>333</v>
      </c>
      <c r="S10" s="362" t="s">
        <v>216</v>
      </c>
    </row>
    <row r="11" spans="1:19" ht="12.75">
      <c r="A11" s="621" t="s">
        <v>204</v>
      </c>
      <c r="B11" s="621"/>
      <c r="C11" s="189"/>
      <c r="D11" s="190"/>
      <c r="E11" s="626"/>
      <c r="F11" s="626"/>
      <c r="G11" s="614"/>
      <c r="H11" s="614"/>
      <c r="I11" s="582">
        <v>4</v>
      </c>
      <c r="J11" s="247"/>
      <c r="K11" s="327"/>
      <c r="L11" s="327"/>
      <c r="M11" s="327"/>
      <c r="N11" s="363"/>
      <c r="O11" s="363"/>
      <c r="P11" s="363"/>
      <c r="Q11" s="363"/>
      <c r="R11" s="364">
        <f>O10</f>
        <v>0</v>
      </c>
      <c r="S11" s="362" t="s">
        <v>246</v>
      </c>
    </row>
    <row r="12" spans="1:19" ht="9" customHeight="1">
      <c r="A12" s="327"/>
      <c r="B12" s="328"/>
      <c r="C12" s="310"/>
      <c r="D12" s="310"/>
      <c r="E12" s="310"/>
      <c r="F12" s="310"/>
      <c r="G12" s="310"/>
      <c r="H12" s="310"/>
      <c r="I12" s="310"/>
      <c r="J12" s="310"/>
      <c r="K12" s="310"/>
      <c r="L12" s="327"/>
      <c r="M12" s="327"/>
      <c r="N12" s="327"/>
      <c r="O12" s="327"/>
      <c r="P12" s="327"/>
      <c r="Q12" s="327"/>
      <c r="R12" s="327"/>
      <c r="S12" s="589"/>
    </row>
    <row r="13" spans="1:19" s="61" customFormat="1" ht="16.5" thickBot="1">
      <c r="A13" s="583"/>
      <c r="B13" s="583"/>
      <c r="C13" s="583" t="s">
        <v>272</v>
      </c>
      <c r="D13" s="584"/>
      <c r="E13" s="585"/>
      <c r="F13" s="585"/>
      <c r="G13" s="220"/>
      <c r="H13" s="220"/>
      <c r="I13" s="220"/>
      <c r="J13" s="220"/>
      <c r="K13" s="585"/>
      <c r="L13" s="585"/>
      <c r="M13" s="585"/>
      <c r="N13" s="585"/>
      <c r="O13" s="585"/>
      <c r="P13" s="585"/>
      <c r="Q13" s="585"/>
      <c r="R13" s="585"/>
      <c r="S13" s="589"/>
    </row>
    <row r="14" spans="1:85" ht="13.5" thickBot="1">
      <c r="A14" s="313"/>
      <c r="B14" s="314"/>
      <c r="C14" s="314" t="s">
        <v>0</v>
      </c>
      <c r="D14" s="315"/>
      <c r="E14" s="316" t="s">
        <v>1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8"/>
      <c r="Q14" s="319"/>
      <c r="R14" s="618" t="s">
        <v>344</v>
      </c>
      <c r="S14" s="619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</row>
    <row r="15" spans="1:85" ht="37.5" customHeight="1" thickBot="1">
      <c r="A15" s="320" t="s">
        <v>248</v>
      </c>
      <c r="B15" s="321" t="s">
        <v>249</v>
      </c>
      <c r="C15" s="322" t="s">
        <v>3</v>
      </c>
      <c r="D15" s="323" t="s">
        <v>197</v>
      </c>
      <c r="E15" s="324" t="s">
        <v>4</v>
      </c>
      <c r="F15" s="325" t="s">
        <v>5</v>
      </c>
      <c r="G15" s="325" t="s">
        <v>6</v>
      </c>
      <c r="H15" s="325" t="s">
        <v>7</v>
      </c>
      <c r="I15" s="325" t="s">
        <v>8</v>
      </c>
      <c r="J15" s="325" t="s">
        <v>9</v>
      </c>
      <c r="K15" s="325" t="s">
        <v>10</v>
      </c>
      <c r="L15" s="325" t="s">
        <v>11</v>
      </c>
      <c r="M15" s="325" t="s">
        <v>12</v>
      </c>
      <c r="N15" s="325" t="s">
        <v>13</v>
      </c>
      <c r="O15" s="325" t="s">
        <v>14</v>
      </c>
      <c r="P15" s="325" t="s">
        <v>15</v>
      </c>
      <c r="Q15" s="326" t="s">
        <v>16</v>
      </c>
      <c r="R15" s="590" t="s">
        <v>3</v>
      </c>
      <c r="S15" s="593" t="s">
        <v>338</v>
      </c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</row>
    <row r="16" spans="1:85" s="87" customFormat="1" ht="12.75">
      <c r="A16" s="601">
        <v>1</v>
      </c>
      <c r="B16" s="188"/>
      <c r="C16" s="600" t="s">
        <v>269</v>
      </c>
      <c r="D16" s="111" t="s">
        <v>214</v>
      </c>
      <c r="E16" s="98">
        <v>100</v>
      </c>
      <c r="F16" s="98">
        <v>69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595">
        <f>SUM(E16:P16)</f>
        <v>169</v>
      </c>
      <c r="R16" s="125"/>
      <c r="S16" s="592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</row>
    <row r="17" spans="1:85" s="87" customFormat="1" ht="12.75">
      <c r="A17" s="112"/>
      <c r="B17" s="602">
        <v>1.1</v>
      </c>
      <c r="C17" s="600"/>
      <c r="D17" s="113" t="s">
        <v>20</v>
      </c>
      <c r="E17" s="98">
        <v>100</v>
      </c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595">
        <f aca="true" t="shared" si="0" ref="Q17:Q47">SUM(E17:P17)</f>
        <v>100</v>
      </c>
      <c r="R17" s="125"/>
      <c r="S17" s="591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</row>
    <row r="18" spans="1:85" s="87" customFormat="1" ht="12.75">
      <c r="A18" s="112"/>
      <c r="B18" s="602">
        <v>1.2</v>
      </c>
      <c r="C18" s="600"/>
      <c r="D18" s="113" t="s">
        <v>213</v>
      </c>
      <c r="E18" s="98"/>
      <c r="F18" s="98">
        <v>69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595">
        <f t="shared" si="0"/>
        <v>69</v>
      </c>
      <c r="R18" s="125"/>
      <c r="S18" s="591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</row>
    <row r="19" spans="1:85" s="87" customFormat="1" ht="12.75">
      <c r="A19" s="112"/>
      <c r="B19" s="602">
        <v>1.3</v>
      </c>
      <c r="C19" s="600"/>
      <c r="D19" s="113" t="s">
        <v>213</v>
      </c>
      <c r="E19" s="114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595">
        <f t="shared" si="0"/>
        <v>0</v>
      </c>
      <c r="R19" s="125"/>
      <c r="S19" s="591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</row>
    <row r="20" spans="1:85" s="87" customFormat="1" ht="12.75">
      <c r="A20" s="350">
        <v>2</v>
      </c>
      <c r="B20" s="602"/>
      <c r="C20" s="600" t="s">
        <v>218</v>
      </c>
      <c r="D20" s="113" t="s">
        <v>254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595">
        <f t="shared" si="0"/>
        <v>0</v>
      </c>
      <c r="R20" s="125"/>
      <c r="S20" s="591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</row>
    <row r="21" spans="1:85" s="87" customFormat="1" ht="12.75">
      <c r="A21" s="112"/>
      <c r="B21" s="602">
        <v>2.1</v>
      </c>
      <c r="C21" s="600"/>
      <c r="D21" s="113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595">
        <f t="shared" si="0"/>
        <v>0</v>
      </c>
      <c r="R21" s="125"/>
      <c r="S21" s="591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</row>
    <row r="22" spans="1:85" s="87" customFormat="1" ht="12.75">
      <c r="A22" s="112"/>
      <c r="B22" s="602">
        <v>2.2</v>
      </c>
      <c r="C22" s="600"/>
      <c r="D22" s="113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595">
        <f t="shared" si="0"/>
        <v>0</v>
      </c>
      <c r="R22" s="125"/>
      <c r="S22" s="591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</row>
    <row r="23" spans="1:85" s="87" customFormat="1" ht="12.75">
      <c r="A23" s="112"/>
      <c r="B23" s="602">
        <v>2.3</v>
      </c>
      <c r="C23" s="600"/>
      <c r="D23" s="113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595">
        <f t="shared" si="0"/>
        <v>0</v>
      </c>
      <c r="R23" s="125"/>
      <c r="S23" s="591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</row>
    <row r="24" spans="1:85" s="87" customFormat="1" ht="12.75">
      <c r="A24" s="350">
        <v>3</v>
      </c>
      <c r="B24" s="602"/>
      <c r="C24" s="600" t="s">
        <v>317</v>
      </c>
      <c r="D24" s="113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595">
        <f t="shared" si="0"/>
        <v>0</v>
      </c>
      <c r="R24" s="125"/>
      <c r="S24" s="591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</row>
    <row r="25" spans="1:85" s="87" customFormat="1" ht="12.75">
      <c r="A25" s="112"/>
      <c r="B25" s="602">
        <v>3.1</v>
      </c>
      <c r="C25" s="600"/>
      <c r="D25" s="113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595">
        <f t="shared" si="0"/>
        <v>0</v>
      </c>
      <c r="R25" s="125"/>
      <c r="S25" s="591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</row>
    <row r="26" spans="1:85" s="87" customFormat="1" ht="12.75">
      <c r="A26" s="112"/>
      <c r="B26" s="602">
        <v>3.2</v>
      </c>
      <c r="C26" s="600"/>
      <c r="D26" s="113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595">
        <f t="shared" si="0"/>
        <v>0</v>
      </c>
      <c r="R26" s="125"/>
      <c r="S26" s="591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</row>
    <row r="27" spans="1:85" s="87" customFormat="1" ht="12.75">
      <c r="A27" s="112"/>
      <c r="B27" s="602">
        <v>3.3</v>
      </c>
      <c r="C27" s="600"/>
      <c r="D27" s="113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595">
        <f t="shared" si="0"/>
        <v>0</v>
      </c>
      <c r="R27" s="125"/>
      <c r="S27" s="591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</row>
    <row r="28" spans="1:85" s="87" customFormat="1" ht="12.75">
      <c r="A28" s="350">
        <v>4</v>
      </c>
      <c r="B28" s="602"/>
      <c r="C28" s="600" t="s">
        <v>250</v>
      </c>
      <c r="D28" s="113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595">
        <f t="shared" si="0"/>
        <v>0</v>
      </c>
      <c r="R28" s="125"/>
      <c r="S28" s="591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</row>
    <row r="29" spans="1:85" s="87" customFormat="1" ht="12.75">
      <c r="A29" s="112"/>
      <c r="B29" s="602">
        <v>4.1</v>
      </c>
      <c r="C29" s="600"/>
      <c r="D29" s="113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595">
        <f t="shared" si="0"/>
        <v>0</v>
      </c>
      <c r="R29" s="125"/>
      <c r="S29" s="591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</row>
    <row r="30" spans="1:85" s="87" customFormat="1" ht="12.75">
      <c r="A30" s="112"/>
      <c r="B30" s="602">
        <v>4.2</v>
      </c>
      <c r="C30" s="600"/>
      <c r="D30" s="113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595">
        <f t="shared" si="0"/>
        <v>0</v>
      </c>
      <c r="R30" s="125"/>
      <c r="S30" s="591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</row>
    <row r="31" spans="1:85" s="87" customFormat="1" ht="12.75">
      <c r="A31" s="112"/>
      <c r="B31" s="602">
        <v>4.3</v>
      </c>
      <c r="C31" s="600"/>
      <c r="D31" s="113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595">
        <f t="shared" si="0"/>
        <v>0</v>
      </c>
      <c r="R31" s="125"/>
      <c r="S31" s="591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</row>
    <row r="32" spans="1:85" s="87" customFormat="1" ht="12.75">
      <c r="A32" s="350">
        <v>5</v>
      </c>
      <c r="B32" s="602"/>
      <c r="C32" s="600" t="s">
        <v>218</v>
      </c>
      <c r="D32" s="113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595">
        <f t="shared" si="0"/>
        <v>0</v>
      </c>
      <c r="R32" s="125"/>
      <c r="S32" s="591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</row>
    <row r="33" spans="1:85" s="87" customFormat="1" ht="12.75">
      <c r="A33" s="350"/>
      <c r="B33" s="602">
        <v>5.1</v>
      </c>
      <c r="C33" s="600"/>
      <c r="D33" s="113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595"/>
      <c r="R33" s="125"/>
      <c r="S33" s="591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</row>
    <row r="34" spans="1:85" s="87" customFormat="1" ht="12.75">
      <c r="A34" s="350"/>
      <c r="B34" s="602">
        <v>5.2</v>
      </c>
      <c r="C34" s="600"/>
      <c r="D34" s="113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595"/>
      <c r="R34" s="125"/>
      <c r="S34" s="591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</row>
    <row r="35" spans="1:85" s="87" customFormat="1" ht="12.75">
      <c r="A35" s="350">
        <v>6</v>
      </c>
      <c r="B35" s="602"/>
      <c r="C35" s="600" t="s">
        <v>345</v>
      </c>
      <c r="D35" s="113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595">
        <f t="shared" si="0"/>
        <v>0</v>
      </c>
      <c r="R35" s="125"/>
      <c r="S35" s="591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</row>
    <row r="36" spans="1:85" s="87" customFormat="1" ht="12.75">
      <c r="A36" s="350"/>
      <c r="B36" s="602">
        <v>6.1</v>
      </c>
      <c r="C36" s="600"/>
      <c r="D36" s="113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595"/>
      <c r="R36" s="125"/>
      <c r="S36" s="591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</row>
    <row r="37" spans="1:85" s="87" customFormat="1" ht="12.75">
      <c r="A37" s="350"/>
      <c r="B37" s="602">
        <v>6.2</v>
      </c>
      <c r="C37" s="600"/>
      <c r="D37" s="113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595"/>
      <c r="R37" s="125"/>
      <c r="S37" s="591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</row>
    <row r="38" spans="1:85" s="87" customFormat="1" ht="12.75">
      <c r="A38" s="350">
        <v>7</v>
      </c>
      <c r="B38" s="602"/>
      <c r="C38" s="600" t="s">
        <v>346</v>
      </c>
      <c r="D38" s="113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595">
        <f t="shared" si="0"/>
        <v>0</v>
      </c>
      <c r="R38" s="125"/>
      <c r="S38" s="591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</row>
    <row r="39" spans="1:85" s="87" customFormat="1" ht="12.75">
      <c r="A39" s="350"/>
      <c r="B39" s="602">
        <v>7.1</v>
      </c>
      <c r="C39" s="600"/>
      <c r="D39" s="113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595"/>
      <c r="R39" s="125"/>
      <c r="S39" s="591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</row>
    <row r="40" spans="1:85" s="87" customFormat="1" ht="12.75">
      <c r="A40" s="350">
        <v>8</v>
      </c>
      <c r="B40" s="602"/>
      <c r="C40" s="600" t="s">
        <v>347</v>
      </c>
      <c r="D40" s="113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595">
        <f>SUM(E40:P40)</f>
        <v>0</v>
      </c>
      <c r="R40" s="125"/>
      <c r="S40" s="591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</row>
    <row r="41" spans="1:85" s="87" customFormat="1" ht="12.75">
      <c r="A41" s="350"/>
      <c r="B41" s="602">
        <v>8.1</v>
      </c>
      <c r="C41" s="600"/>
      <c r="D41" s="113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595"/>
      <c r="R41" s="125"/>
      <c r="S41" s="591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</row>
    <row r="42" spans="1:85" s="87" customFormat="1" ht="12.75">
      <c r="A42" s="350">
        <v>9</v>
      </c>
      <c r="B42" s="602"/>
      <c r="C42" s="600"/>
      <c r="D42" s="113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595">
        <f t="shared" si="0"/>
        <v>0</v>
      </c>
      <c r="R42" s="125"/>
      <c r="S42" s="591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</row>
    <row r="43" spans="1:85" s="87" customFormat="1" ht="12.75">
      <c r="A43" s="350"/>
      <c r="B43" s="602">
        <v>9.1</v>
      </c>
      <c r="C43" s="600"/>
      <c r="D43" s="113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595"/>
      <c r="R43" s="125"/>
      <c r="S43" s="591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</row>
    <row r="44" spans="1:85" s="87" customFormat="1" ht="12.75">
      <c r="A44" s="350">
        <v>10</v>
      </c>
      <c r="B44" s="602"/>
      <c r="C44" s="600"/>
      <c r="D44" s="113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595">
        <f t="shared" si="0"/>
        <v>0</v>
      </c>
      <c r="R44" s="125"/>
      <c r="S44" s="591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</row>
    <row r="45" spans="1:85" s="87" customFormat="1" ht="12.75">
      <c r="A45" s="350"/>
      <c r="B45" s="602" t="s">
        <v>354</v>
      </c>
      <c r="C45" s="600"/>
      <c r="D45" s="113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595"/>
      <c r="R45" s="125"/>
      <c r="S45" s="591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</row>
    <row r="46" spans="1:85" s="87" customFormat="1" ht="12.75">
      <c r="A46" s="350"/>
      <c r="B46" s="602"/>
      <c r="C46" s="600"/>
      <c r="D46" s="113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595">
        <f>SUM(E46:P46)</f>
        <v>0</v>
      </c>
      <c r="R46" s="125"/>
      <c r="S46" s="591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</row>
    <row r="47" spans="1:85" s="87" customFormat="1" ht="12.75">
      <c r="A47" s="112"/>
      <c r="B47" s="602"/>
      <c r="C47" s="600"/>
      <c r="D47" s="113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595">
        <f t="shared" si="0"/>
        <v>0</v>
      </c>
      <c r="R47" s="125"/>
      <c r="S47" s="591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</row>
    <row r="48" spans="1:85" ht="13.5" thickBot="1">
      <c r="A48" s="221"/>
      <c r="B48" s="602"/>
      <c r="C48" s="222" t="s">
        <v>17</v>
      </c>
      <c r="D48" s="222"/>
      <c r="E48" s="596">
        <f aca="true" t="shared" si="1" ref="E48:Q48">SUM(E16:E47)/2</f>
        <v>100</v>
      </c>
      <c r="F48" s="596">
        <f t="shared" si="1"/>
        <v>69</v>
      </c>
      <c r="G48" s="596">
        <f t="shared" si="1"/>
        <v>0</v>
      </c>
      <c r="H48" s="596">
        <f t="shared" si="1"/>
        <v>0</v>
      </c>
      <c r="I48" s="596">
        <f t="shared" si="1"/>
        <v>0</v>
      </c>
      <c r="J48" s="596">
        <f t="shared" si="1"/>
        <v>0</v>
      </c>
      <c r="K48" s="596">
        <f t="shared" si="1"/>
        <v>0</v>
      </c>
      <c r="L48" s="596">
        <f t="shared" si="1"/>
        <v>0</v>
      </c>
      <c r="M48" s="596">
        <f t="shared" si="1"/>
        <v>0</v>
      </c>
      <c r="N48" s="596">
        <f t="shared" si="1"/>
        <v>0</v>
      </c>
      <c r="O48" s="596">
        <f t="shared" si="1"/>
        <v>0</v>
      </c>
      <c r="P48" s="596">
        <f t="shared" si="1"/>
        <v>0</v>
      </c>
      <c r="Q48" s="596">
        <f t="shared" si="1"/>
        <v>169</v>
      </c>
      <c r="R48" s="126"/>
      <c r="S48" s="594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</row>
    <row r="49" spans="1:18" s="61" customFormat="1" ht="15">
      <c r="A49" s="223"/>
      <c r="B49" s="224"/>
      <c r="C49" s="225"/>
      <c r="D49" s="225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85"/>
    </row>
    <row r="50" spans="1:95" ht="12.75">
      <c r="A50" s="61"/>
      <c r="B50" s="61"/>
      <c r="C50" s="226"/>
      <c r="D50" s="226"/>
      <c r="E50" s="555">
        <f>SUM('3-Pers'!K79)</f>
        <v>100</v>
      </c>
      <c r="F50" s="555">
        <f>SUM('3-Pers'!L79)</f>
        <v>69</v>
      </c>
      <c r="G50" s="555">
        <f>SUM('3-Pers'!M79)</f>
        <v>96</v>
      </c>
      <c r="H50" s="555">
        <f>SUM('3-Pers'!N79)</f>
        <v>81</v>
      </c>
      <c r="I50" s="555">
        <f>SUM('3-Pers'!O79)</f>
        <v>70</v>
      </c>
      <c r="J50" s="555">
        <f>SUM('3-Pers'!P79)</f>
        <v>120</v>
      </c>
      <c r="K50" s="555">
        <f>SUM('3-Pers'!Q79)</f>
        <v>102</v>
      </c>
      <c r="L50" s="555">
        <f>SUM('3-Pers'!R79)</f>
        <v>63</v>
      </c>
      <c r="M50" s="555">
        <f>SUM('3-Pers'!S79)</f>
        <v>0</v>
      </c>
      <c r="N50" s="555">
        <f>SUM('3-Pers'!T79)</f>
        <v>0</v>
      </c>
      <c r="O50" s="555">
        <f>SUM('3-Pers'!U79)</f>
        <v>0</v>
      </c>
      <c r="P50" s="555">
        <f>SUM('3-Pers'!V79)</f>
        <v>0</v>
      </c>
      <c r="Q50" s="555">
        <f>SUM('3-Pers'!W79)</f>
        <v>701</v>
      </c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</row>
    <row r="51" spans="1:95" s="229" customFormat="1" ht="19.5" hidden="1" thickBot="1">
      <c r="A51" s="218"/>
      <c r="B51" s="63"/>
      <c r="C51" s="227" t="s">
        <v>21</v>
      </c>
      <c r="D51" s="228" t="s">
        <v>22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</row>
    <row r="52" spans="1:95" s="229" customFormat="1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</row>
    <row r="53" spans="1:95" s="229" customFormat="1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</row>
    <row r="54" spans="1:95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</row>
    <row r="55" spans="1:95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</row>
    <row r="56" spans="1:95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</row>
    <row r="57" spans="1:95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</row>
    <row r="58" spans="1:95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</row>
    <row r="59" spans="1:95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</row>
    <row r="60" spans="1:95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</row>
    <row r="61" spans="1:95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</row>
    <row r="62" spans="1:95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</row>
    <row r="63" spans="1:95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</row>
    <row r="64" spans="1:95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</row>
    <row r="65" spans="1:95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</row>
    <row r="66" spans="1:95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</row>
    <row r="67" spans="1:95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</row>
    <row r="68" spans="1:95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</row>
    <row r="69" spans="1:95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</row>
    <row r="70" spans="1:95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</row>
    <row r="71" spans="1:95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</row>
    <row r="72" spans="1:95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</row>
    <row r="73" spans="1:95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</row>
    <row r="74" spans="1:95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</row>
    <row r="75" spans="1:95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</row>
    <row r="76" spans="1:95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</row>
    <row r="77" spans="1:95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</row>
    <row r="78" spans="1:95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</row>
    <row r="79" spans="1:95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</row>
    <row r="80" spans="1:95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</row>
    <row r="81" spans="1:95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</row>
    <row r="82" spans="1:95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</row>
    <row r="83" spans="1:95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</row>
    <row r="84" spans="1:95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</row>
    <row r="85" spans="1:95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</row>
    <row r="86" spans="1:95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</row>
    <row r="87" spans="1:95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</row>
    <row r="88" spans="1:95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</row>
    <row r="89" spans="1:95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</row>
    <row r="90" spans="1:95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</row>
    <row r="91" spans="1:95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</row>
    <row r="92" spans="1:95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</row>
    <row r="93" spans="1:95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</row>
    <row r="94" spans="1:95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</row>
    <row r="95" spans="1:95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</row>
    <row r="96" spans="1:95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</row>
    <row r="97" spans="1:95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</row>
    <row r="98" spans="2:95" ht="12.75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</row>
    <row r="99" spans="20:85" ht="12.75"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</row>
    <row r="100" spans="20:85" ht="12.75"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</row>
    <row r="101" spans="20:85" ht="12.75"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</row>
    <row r="102" spans="20:85" ht="12.75"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</row>
    <row r="103" spans="20:85" ht="12.75"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</row>
    <row r="104" spans="20:85" ht="12.75"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</row>
    <row r="105" spans="20:85" ht="12.75"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</row>
    <row r="106" spans="20:85" ht="12.75"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</row>
    <row r="107" spans="20:85" ht="12.75"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</row>
    <row r="108" spans="20:85" ht="12.75"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</row>
    <row r="109" spans="20:85" ht="12.75"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</row>
    <row r="110" spans="20:85" ht="12.75"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</row>
    <row r="111" spans="20:85" ht="12.75"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</row>
    <row r="112" spans="20:85" ht="12.75"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</row>
    <row r="113" spans="20:85" ht="12.75"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</row>
    <row r="114" spans="20:85" ht="12.75"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</row>
    <row r="115" spans="20:85" ht="12.75"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</row>
    <row r="116" spans="20:85" ht="12.75"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</row>
    <row r="117" spans="20:85" ht="12.75"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</row>
    <row r="118" spans="20:85" ht="12.75"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</row>
    <row r="119" spans="20:85" ht="12.75"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</row>
    <row r="120" spans="20:85" ht="12.75"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</row>
    <row r="121" spans="20:85" ht="12.75"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</row>
    <row r="122" spans="20:85" ht="12.75"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</row>
    <row r="123" spans="20:85" ht="12.75"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</row>
    <row r="124" spans="20:85" ht="12.75"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</row>
    <row r="125" spans="20:85" ht="12.75"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</row>
    <row r="126" spans="20:85" ht="12.75"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</row>
    <row r="127" spans="20:85" ht="12.75"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</row>
    <row r="128" spans="20:85" ht="12.75"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</row>
    <row r="129" spans="20:85" ht="12.75"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</row>
    <row r="130" spans="20:85" ht="12.75"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</row>
    <row r="131" spans="20:85" ht="12.75"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</row>
    <row r="132" spans="20:85" ht="12.75"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</row>
    <row r="133" spans="20:85" ht="12.75"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</row>
    <row r="134" spans="20:85" ht="12.75"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</row>
    <row r="135" spans="20:85" ht="12.75"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</row>
  </sheetData>
  <mergeCells count="22">
    <mergeCell ref="L7:Q7"/>
    <mergeCell ref="E11:F11"/>
    <mergeCell ref="G11:H11"/>
    <mergeCell ref="G7:H7"/>
    <mergeCell ref="G8:H8"/>
    <mergeCell ref="G9:H9"/>
    <mergeCell ref="G10:H10"/>
    <mergeCell ref="C4:I4"/>
    <mergeCell ref="A11:B11"/>
    <mergeCell ref="A7:B7"/>
    <mergeCell ref="A8:B8"/>
    <mergeCell ref="A9:B9"/>
    <mergeCell ref="R14:S14"/>
    <mergeCell ref="L5:O5"/>
    <mergeCell ref="A10:B10"/>
    <mergeCell ref="A2:B2"/>
    <mergeCell ref="A4:B4"/>
    <mergeCell ref="A6:B6"/>
    <mergeCell ref="E7:F7"/>
    <mergeCell ref="E8:F8"/>
    <mergeCell ref="E9:F9"/>
    <mergeCell ref="E10:F10"/>
  </mergeCells>
  <printOptions horizontalCentered="1"/>
  <pageMargins left="0.22" right="0.26" top="0.36" bottom="0.38" header="0.3" footer="0.17"/>
  <pageSetup fitToWidth="3" horizontalDpi="600" verticalDpi="600" orientation="landscape" paperSize="9" scale="76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Z46"/>
  <sheetViews>
    <sheetView view="pageBreakPreview" zoomScale="75" zoomScaleNormal="75" zoomScaleSheetLayoutView="75" workbookViewId="0" topLeftCell="B1">
      <selection activeCell="S10" sqref="S10"/>
    </sheetView>
  </sheetViews>
  <sheetFormatPr defaultColWidth="9.140625" defaultRowHeight="12.75"/>
  <cols>
    <col min="1" max="1" width="3.7109375" style="8" customWidth="1"/>
    <col min="2" max="2" width="28.57421875" style="8" customWidth="1"/>
    <col min="3" max="3" width="10.8515625" style="8" hidden="1" customWidth="1"/>
    <col min="4" max="15" width="8.7109375" style="8" customWidth="1"/>
    <col min="16" max="16384" width="9.140625" style="8" customWidth="1"/>
  </cols>
  <sheetData>
    <row r="1" spans="1:15" s="115" customFormat="1" ht="15.75">
      <c r="A1" s="403"/>
      <c r="B1" s="30" t="s">
        <v>281</v>
      </c>
      <c r="C1" s="31"/>
      <c r="D1" s="30"/>
      <c r="E1" s="31"/>
      <c r="F1" s="31"/>
      <c r="G1" s="31"/>
      <c r="H1" s="31"/>
      <c r="I1" s="31"/>
      <c r="J1" s="31"/>
      <c r="K1" s="31"/>
      <c r="L1" s="404"/>
      <c r="M1" s="404"/>
      <c r="N1" s="404"/>
      <c r="O1" s="404"/>
    </row>
    <row r="2" spans="2:15" ht="12.75">
      <c r="B2" s="19"/>
      <c r="C2" s="19"/>
      <c r="D2" s="23"/>
      <c r="E2" s="23"/>
      <c r="F2" s="23"/>
      <c r="G2" s="23"/>
      <c r="H2" s="23"/>
      <c r="I2" s="19"/>
      <c r="J2" s="19"/>
      <c r="K2" s="19"/>
      <c r="L2" s="19"/>
      <c r="M2" s="19"/>
      <c r="N2" s="19"/>
      <c r="O2" s="19"/>
    </row>
    <row r="3" spans="1:15" ht="12.75">
      <c r="A3" s="294" t="s">
        <v>2</v>
      </c>
      <c r="B3" s="294" t="s">
        <v>79</v>
      </c>
      <c r="C3" s="294"/>
      <c r="D3" s="294" t="s">
        <v>4</v>
      </c>
      <c r="E3" s="294" t="s">
        <v>5</v>
      </c>
      <c r="F3" s="294" t="s">
        <v>6</v>
      </c>
      <c r="G3" s="294" t="s">
        <v>7</v>
      </c>
      <c r="H3" s="294" t="s">
        <v>8</v>
      </c>
      <c r="I3" s="294" t="s">
        <v>9</v>
      </c>
      <c r="J3" s="294" t="s">
        <v>10</v>
      </c>
      <c r="K3" s="294" t="s">
        <v>11</v>
      </c>
      <c r="L3" s="294" t="s">
        <v>12</v>
      </c>
      <c r="M3" s="294" t="s">
        <v>13</v>
      </c>
      <c r="N3" s="294" t="s">
        <v>14</v>
      </c>
      <c r="O3" s="294" t="s">
        <v>15</v>
      </c>
    </row>
    <row r="4" spans="1:15" ht="12.75">
      <c r="A4" s="365">
        <v>1</v>
      </c>
      <c r="B4" s="366" t="s">
        <v>57</v>
      </c>
      <c r="C4" s="367"/>
      <c r="D4" s="297">
        <f>SUM('9-Fin'!$C4:'9-Fin'!C4)</f>
        <v>50</v>
      </c>
      <c r="E4" s="297">
        <f>SUM('9-Fin'!$C4:'9-Fin'!D4)</f>
        <v>85</v>
      </c>
      <c r="F4" s="297">
        <f>SUM('9-Fin'!$C4:'9-Fin'!E4)</f>
        <v>133</v>
      </c>
      <c r="G4" s="297">
        <f>SUM('9-Fin'!$C4:'9-Fin'!F4)</f>
        <v>198</v>
      </c>
      <c r="H4" s="297">
        <f>SUM('9-Fin'!$C4:'9-Fin'!G4)</f>
        <v>261</v>
      </c>
      <c r="I4" s="297">
        <f>SUM('9-Fin'!$C4:'9-Fin'!H4)</f>
        <v>356</v>
      </c>
      <c r="J4" s="297">
        <f>SUM('9-Fin'!$C4:'9-Fin'!I4)</f>
        <v>453</v>
      </c>
      <c r="K4" s="297">
        <f>SUM('9-Fin'!$C4:'9-Fin'!J4)</f>
        <v>511</v>
      </c>
      <c r="L4" s="297">
        <f>SUM('9-Fin'!$C4:'9-Fin'!K4)</f>
        <v>511</v>
      </c>
      <c r="M4" s="297">
        <f>SUM('9-Fin'!$C4:'9-Fin'!L4)</f>
        <v>511</v>
      </c>
      <c r="N4" s="297">
        <f>SUM('9-Fin'!$C4:'9-Fin'!M4)</f>
        <v>511</v>
      </c>
      <c r="O4" s="297">
        <f>SUM('9-Fin'!$C4:'9-Fin'!N4)</f>
        <v>511</v>
      </c>
    </row>
    <row r="5" spans="1:15" ht="12.75">
      <c r="A5" s="365">
        <v>2</v>
      </c>
      <c r="B5" s="366" t="s">
        <v>58</v>
      </c>
      <c r="C5" s="367" t="s">
        <v>80</v>
      </c>
      <c r="D5" s="297">
        <f>SUM('9-Fin'!$C5:'9-Fin'!C5)</f>
        <v>50</v>
      </c>
      <c r="E5" s="297">
        <f>SUM('9-Fin'!$C5:'9-Fin'!D5)</f>
        <v>84</v>
      </c>
      <c r="F5" s="297">
        <f>SUM('9-Fin'!$C5:'9-Fin'!E5)</f>
        <v>132</v>
      </c>
      <c r="G5" s="297">
        <f>SUM('9-Fin'!$C5:'9-Fin'!F5)</f>
        <v>148</v>
      </c>
      <c r="H5" s="297">
        <f>SUM('9-Fin'!$C5:'9-Fin'!G5)</f>
        <v>155</v>
      </c>
      <c r="I5" s="297">
        <f>SUM('9-Fin'!$C5:'9-Fin'!H5)</f>
        <v>180</v>
      </c>
      <c r="J5" s="297">
        <f>SUM('9-Fin'!$C5:'9-Fin'!I5)</f>
        <v>185</v>
      </c>
      <c r="K5" s="297">
        <f>SUM('9-Fin'!$C5:'9-Fin'!J5)</f>
        <v>190</v>
      </c>
      <c r="L5" s="297">
        <f>SUM('9-Fin'!$C5:'9-Fin'!K5)</f>
        <v>190</v>
      </c>
      <c r="M5" s="297">
        <f>SUM('9-Fin'!$C5:'9-Fin'!L5)</f>
        <v>190</v>
      </c>
      <c r="N5" s="297">
        <f>SUM('9-Fin'!$C5:'9-Fin'!M5)</f>
        <v>190</v>
      </c>
      <c r="O5" s="297">
        <f>SUM('9-Fin'!$C5:'9-Fin'!N5)</f>
        <v>190</v>
      </c>
    </row>
    <row r="6" spans="1:15" ht="12.75">
      <c r="A6" s="365"/>
      <c r="B6" s="368" t="s">
        <v>59</v>
      </c>
      <c r="C6" s="367" t="s">
        <v>81</v>
      </c>
      <c r="D6" s="297">
        <f>SUM('9-Fin'!$C6:'9-Fin'!C6)</f>
        <v>100</v>
      </c>
      <c r="E6" s="297">
        <f>SUM('9-Fin'!$C6:'9-Fin'!D6)</f>
        <v>169</v>
      </c>
      <c r="F6" s="297">
        <f>SUM('9-Fin'!$C6:'9-Fin'!E6)</f>
        <v>265</v>
      </c>
      <c r="G6" s="297">
        <f>SUM('9-Fin'!$C6:'9-Fin'!F6)</f>
        <v>346</v>
      </c>
      <c r="H6" s="297">
        <f>SUM('9-Fin'!$C6:'9-Fin'!G6)</f>
        <v>416</v>
      </c>
      <c r="I6" s="297">
        <f>SUM('9-Fin'!$C6:'9-Fin'!H6)</f>
        <v>536</v>
      </c>
      <c r="J6" s="297">
        <f>SUM('9-Fin'!$C6:'9-Fin'!I6)</f>
        <v>638</v>
      </c>
      <c r="K6" s="297">
        <f>SUM('9-Fin'!$C6:'9-Fin'!J6)</f>
        <v>701</v>
      </c>
      <c r="L6" s="297">
        <f>SUM('9-Fin'!$C6:'9-Fin'!K6)</f>
        <v>701</v>
      </c>
      <c r="M6" s="297">
        <f>SUM('9-Fin'!$C6:'9-Fin'!L6)</f>
        <v>701</v>
      </c>
      <c r="N6" s="297">
        <f>SUM('9-Fin'!$C6:'9-Fin'!M6)</f>
        <v>701</v>
      </c>
      <c r="O6" s="297">
        <f>SUM('9-Fin'!$C6:'9-Fin'!N6)</f>
        <v>701</v>
      </c>
    </row>
    <row r="7" spans="1:15" ht="12.75">
      <c r="A7" s="299"/>
      <c r="B7" s="299"/>
      <c r="C7" s="36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</row>
    <row r="8" spans="1:21" ht="12.75">
      <c r="A8" s="369">
        <v>1</v>
      </c>
      <c r="B8" s="370" t="s">
        <v>60</v>
      </c>
      <c r="C8" s="367"/>
      <c r="D8" s="297">
        <f>SUM('9-Fin'!$C8:'9-Fin'!C8)</f>
        <v>1450</v>
      </c>
      <c r="E8" s="297">
        <f>SUM('9-Fin'!$C8:'9-Fin'!D8)</f>
        <v>2400</v>
      </c>
      <c r="F8" s="297">
        <f>SUM('9-Fin'!$C8:'9-Fin'!E8)</f>
        <v>3690</v>
      </c>
      <c r="G8" s="297">
        <f>SUM('9-Fin'!$C8:'9-Fin'!F8)</f>
        <v>5440</v>
      </c>
      <c r="H8" s="297">
        <f>SUM('9-Fin'!$C8:'9-Fin'!G8)</f>
        <v>7080</v>
      </c>
      <c r="I8" s="297">
        <f>SUM('9-Fin'!$C8:'9-Fin'!H8)</f>
        <v>9655</v>
      </c>
      <c r="J8" s="297">
        <f>SUM('9-Fin'!$C8:'9-Fin'!I8)</f>
        <v>12315</v>
      </c>
      <c r="K8" s="297">
        <f>SUM('9-Fin'!$C8:'9-Fin'!J8)</f>
        <v>13855</v>
      </c>
      <c r="L8" s="297">
        <f>SUM('9-Fin'!$C8:'9-Fin'!K8)</f>
        <v>13855</v>
      </c>
      <c r="M8" s="297">
        <f>SUM('9-Fin'!$C8:'9-Fin'!L8)</f>
        <v>13855</v>
      </c>
      <c r="N8" s="297">
        <f>SUM('9-Fin'!$C8:'9-Fin'!M8)</f>
        <v>13855</v>
      </c>
      <c r="O8" s="297">
        <f>SUM('9-Fin'!$C8:'9-Fin'!N8)</f>
        <v>13855</v>
      </c>
      <c r="P8" s="15"/>
      <c r="Q8" s="15"/>
      <c r="R8" s="15"/>
      <c r="S8" s="15"/>
      <c r="T8" s="15"/>
      <c r="U8" s="15"/>
    </row>
    <row r="9" spans="1:21" ht="12.75">
      <c r="A9" s="369">
        <v>2</v>
      </c>
      <c r="B9" s="370" t="s">
        <v>61</v>
      </c>
      <c r="C9" s="367" t="s">
        <v>81</v>
      </c>
      <c r="D9" s="297">
        <f>SUM('9-Fin'!$C9:'9-Fin'!C9)</f>
        <v>750</v>
      </c>
      <c r="E9" s="297">
        <f>SUM('9-Fin'!$C9:'9-Fin'!D9)</f>
        <v>1260</v>
      </c>
      <c r="F9" s="297">
        <f>SUM('9-Fin'!$C9:'9-Fin'!E9)</f>
        <v>1980</v>
      </c>
      <c r="G9" s="297">
        <f>SUM('9-Fin'!$C9:'9-Fin'!F9)</f>
        <v>2220</v>
      </c>
      <c r="H9" s="297">
        <f>SUM('9-Fin'!$C9:'9-Fin'!G9)</f>
        <v>2325</v>
      </c>
      <c r="I9" s="297">
        <f>SUM('9-Fin'!$C9:'9-Fin'!H9)</f>
        <v>2700</v>
      </c>
      <c r="J9" s="297">
        <f>SUM('9-Fin'!$C9:'9-Fin'!I9)</f>
        <v>2775</v>
      </c>
      <c r="K9" s="297">
        <f>SUM('9-Fin'!$C9:'9-Fin'!J9)</f>
        <v>2850</v>
      </c>
      <c r="L9" s="297">
        <f>SUM('9-Fin'!$C9:'9-Fin'!K9)</f>
        <v>2850</v>
      </c>
      <c r="M9" s="297">
        <f>SUM('9-Fin'!$C9:'9-Fin'!L9)</f>
        <v>2850</v>
      </c>
      <c r="N9" s="297">
        <f>SUM('9-Fin'!$C9:'9-Fin'!M9)</f>
        <v>2850</v>
      </c>
      <c r="O9" s="297">
        <f>SUM('9-Fin'!$C9:'9-Fin'!N9)</f>
        <v>2850</v>
      </c>
      <c r="P9" s="15"/>
      <c r="Q9" s="15"/>
      <c r="R9" s="15"/>
      <c r="S9" s="15"/>
      <c r="T9" s="15"/>
      <c r="U9" s="15"/>
    </row>
    <row r="10" spans="1:15" ht="12.75">
      <c r="A10" s="369"/>
      <c r="B10" s="368" t="s">
        <v>62</v>
      </c>
      <c r="C10" s="367" t="s">
        <v>81</v>
      </c>
      <c r="D10" s="294">
        <f>SUM('9-Fin'!$C10:'9-Fin'!C10)</f>
        <v>2200</v>
      </c>
      <c r="E10" s="294">
        <f>SUM('9-Fin'!$C10:'9-Fin'!D10)</f>
        <v>3660</v>
      </c>
      <c r="F10" s="294">
        <f>SUM('9-Fin'!$C10:'9-Fin'!E10)</f>
        <v>5670</v>
      </c>
      <c r="G10" s="294">
        <f>SUM('9-Fin'!$C10:'9-Fin'!F10)</f>
        <v>7660</v>
      </c>
      <c r="H10" s="294">
        <f>SUM('9-Fin'!$C10:'9-Fin'!G10)</f>
        <v>9405</v>
      </c>
      <c r="I10" s="294">
        <f>SUM('9-Fin'!$C10:'9-Fin'!H10)</f>
        <v>12355</v>
      </c>
      <c r="J10" s="294">
        <f>SUM('9-Fin'!$C10:'9-Fin'!I10)</f>
        <v>15090</v>
      </c>
      <c r="K10" s="294">
        <f>SUM('9-Fin'!$C10:'9-Fin'!J10)</f>
        <v>16705</v>
      </c>
      <c r="L10" s="294">
        <f>SUM('9-Fin'!$C10:'9-Fin'!K10)</f>
        <v>16705</v>
      </c>
      <c r="M10" s="294">
        <f>SUM('9-Fin'!$C10:'9-Fin'!L10)</f>
        <v>16705</v>
      </c>
      <c r="N10" s="294">
        <f>SUM('9-Fin'!$C10:'9-Fin'!M10)</f>
        <v>16705</v>
      </c>
      <c r="O10" s="294">
        <f>SUM('9-Fin'!$C10:'9-Fin'!N10)</f>
        <v>16705</v>
      </c>
    </row>
    <row r="11" spans="1:15" ht="12.75">
      <c r="A11" s="371">
        <v>3</v>
      </c>
      <c r="B11" s="372" t="s">
        <v>63</v>
      </c>
      <c r="C11" s="367"/>
      <c r="D11" s="297">
        <f>SUM('9-Fin'!$C11:'9-Fin'!C11)</f>
        <v>1</v>
      </c>
      <c r="E11" s="297">
        <f>SUM('9-Fin'!$C11:'9-Fin'!D11)</f>
        <v>3</v>
      </c>
      <c r="F11" s="297">
        <f>SUM('9-Fin'!$C11:'9-Fin'!E11)</f>
        <v>6</v>
      </c>
      <c r="G11" s="297">
        <f>SUM('9-Fin'!$C11:'9-Fin'!F11)</f>
        <v>10</v>
      </c>
      <c r="H11" s="297">
        <f>SUM('9-Fin'!$C11:'9-Fin'!G11)</f>
        <v>15</v>
      </c>
      <c r="I11" s="297">
        <f>SUM('9-Fin'!$C11:'9-Fin'!H11)</f>
        <v>21</v>
      </c>
      <c r="J11" s="297">
        <f>SUM('9-Fin'!$C11:'9-Fin'!I11)</f>
        <v>28</v>
      </c>
      <c r="K11" s="297">
        <f>SUM('9-Fin'!$C11:'9-Fin'!J11)</f>
        <v>36</v>
      </c>
      <c r="L11" s="297">
        <f>SUM('9-Fin'!$C11:'9-Fin'!K11)</f>
        <v>45</v>
      </c>
      <c r="M11" s="297">
        <f>SUM('9-Fin'!$C11:'9-Fin'!L11)</f>
        <v>55</v>
      </c>
      <c r="N11" s="297">
        <f>SUM('9-Fin'!$C11:'9-Fin'!M11)</f>
        <v>66</v>
      </c>
      <c r="O11" s="297">
        <f>SUM('9-Fin'!$C11:'9-Fin'!N11)</f>
        <v>78</v>
      </c>
    </row>
    <row r="12" spans="1:15" ht="12.75">
      <c r="A12" s="371">
        <v>4</v>
      </c>
      <c r="B12" s="372" t="s">
        <v>64</v>
      </c>
      <c r="C12" s="367"/>
      <c r="D12" s="297">
        <f>SUM('9-Fin'!$C12:'9-Fin'!C12)</f>
        <v>0</v>
      </c>
      <c r="E12" s="297">
        <f>SUM('9-Fin'!$C12:'9-Fin'!D12)</f>
        <v>0</v>
      </c>
      <c r="F12" s="297">
        <f>SUM('9-Fin'!$C12:'9-Fin'!E12)</f>
        <v>0</v>
      </c>
      <c r="G12" s="297">
        <f>SUM('9-Fin'!$C12:'9-Fin'!F12)</f>
        <v>0</v>
      </c>
      <c r="H12" s="297">
        <f>SUM('9-Fin'!$C12:'9-Fin'!G12)</f>
        <v>0</v>
      </c>
      <c r="I12" s="297">
        <f>SUM('9-Fin'!$C12:'9-Fin'!H12)</f>
        <v>0</v>
      </c>
      <c r="J12" s="297">
        <f>SUM('9-Fin'!$C12:'9-Fin'!I12)</f>
        <v>0</v>
      </c>
      <c r="K12" s="297">
        <f>SUM('9-Fin'!$C12:'9-Fin'!J12)</f>
        <v>0</v>
      </c>
      <c r="L12" s="297">
        <f>SUM('9-Fin'!$C12:'9-Fin'!K12)</f>
        <v>0</v>
      </c>
      <c r="M12" s="297">
        <f>SUM('9-Fin'!$C12:'9-Fin'!L12)</f>
        <v>0</v>
      </c>
      <c r="N12" s="297">
        <f>SUM('9-Fin'!$C12:'9-Fin'!M12)</f>
        <v>0</v>
      </c>
      <c r="O12" s="297">
        <f>SUM('9-Fin'!$C12:'9-Fin'!N12)</f>
        <v>0</v>
      </c>
    </row>
    <row r="13" spans="1:15" ht="12.75">
      <c r="A13" s="371">
        <v>5</v>
      </c>
      <c r="B13" s="372" t="s">
        <v>65</v>
      </c>
      <c r="C13" s="367"/>
      <c r="D13" s="297">
        <f>SUM('9-Fin'!$C13:'9-Fin'!C13)</f>
        <v>1</v>
      </c>
      <c r="E13" s="297">
        <f>SUM('9-Fin'!$C13:'9-Fin'!D13)</f>
        <v>3</v>
      </c>
      <c r="F13" s="297">
        <f>SUM('9-Fin'!$C13:'9-Fin'!E13)</f>
        <v>6</v>
      </c>
      <c r="G13" s="297">
        <f>SUM('9-Fin'!$C13:'9-Fin'!F13)</f>
        <v>10</v>
      </c>
      <c r="H13" s="297">
        <f>SUM('9-Fin'!$C13:'9-Fin'!G13)</f>
        <v>15</v>
      </c>
      <c r="I13" s="297">
        <f>SUM('9-Fin'!$C13:'9-Fin'!H13)</f>
        <v>21</v>
      </c>
      <c r="J13" s="297">
        <f>SUM('9-Fin'!$C13:'9-Fin'!I13)</f>
        <v>28</v>
      </c>
      <c r="K13" s="297">
        <f>SUM('9-Fin'!$C13:'9-Fin'!J13)</f>
        <v>36</v>
      </c>
      <c r="L13" s="297">
        <f>SUM('9-Fin'!$C13:'9-Fin'!K13)</f>
        <v>45</v>
      </c>
      <c r="M13" s="297">
        <f>SUM('9-Fin'!$C13:'9-Fin'!L13)</f>
        <v>45</v>
      </c>
      <c r="N13" s="297">
        <f>SUM('9-Fin'!$C13:'9-Fin'!M13)</f>
        <v>56</v>
      </c>
      <c r="O13" s="297">
        <f>SUM('9-Fin'!$C13:'9-Fin'!N13)</f>
        <v>68</v>
      </c>
    </row>
    <row r="14" spans="1:15" ht="12.75">
      <c r="A14" s="371"/>
      <c r="B14" s="368" t="s">
        <v>66</v>
      </c>
      <c r="C14" s="367" t="s">
        <v>81</v>
      </c>
      <c r="D14" s="294">
        <f>SUM('9-Fin'!$C14:'9-Fin'!C14)</f>
        <v>2</v>
      </c>
      <c r="E14" s="294">
        <f>SUM('9-Fin'!$C14:'9-Fin'!D14)</f>
        <v>6</v>
      </c>
      <c r="F14" s="294">
        <f>SUM('9-Fin'!$C14:'9-Fin'!E14)</f>
        <v>12</v>
      </c>
      <c r="G14" s="294">
        <f>SUM('9-Fin'!$C14:'9-Fin'!F14)</f>
        <v>20</v>
      </c>
      <c r="H14" s="294">
        <f>SUM('9-Fin'!$C14:'9-Fin'!G14)</f>
        <v>30</v>
      </c>
      <c r="I14" s="294">
        <f>SUM('9-Fin'!$C14:'9-Fin'!H14)</f>
        <v>42</v>
      </c>
      <c r="J14" s="294">
        <f>SUM('9-Fin'!$C14:'9-Fin'!I14)</f>
        <v>56</v>
      </c>
      <c r="K14" s="294">
        <f>SUM('9-Fin'!$C14:'9-Fin'!J14)</f>
        <v>72</v>
      </c>
      <c r="L14" s="294">
        <f>SUM('9-Fin'!$C14:'9-Fin'!K14)</f>
        <v>90</v>
      </c>
      <c r="M14" s="294">
        <f>SUM('9-Fin'!$C14:'9-Fin'!L14)</f>
        <v>100</v>
      </c>
      <c r="N14" s="294">
        <f>SUM('9-Fin'!$C14:'9-Fin'!M14)</f>
        <v>122</v>
      </c>
      <c r="O14" s="294">
        <f>SUM('9-Fin'!$C14:'9-Fin'!N14)</f>
        <v>146</v>
      </c>
    </row>
    <row r="15" spans="1:15" ht="12.75">
      <c r="A15" s="371">
        <v>6</v>
      </c>
      <c r="B15" s="370" t="s">
        <v>67</v>
      </c>
      <c r="C15" s="367" t="s">
        <v>81</v>
      </c>
      <c r="D15" s="294">
        <f>SUM('9-Fin'!$C15:'9-Fin'!C15)</f>
        <v>0</v>
      </c>
      <c r="E15" s="294">
        <f>SUM('9-Fin'!$C15:'9-Fin'!D15)</f>
        <v>0</v>
      </c>
      <c r="F15" s="294">
        <f>SUM('9-Fin'!$C15:'9-Fin'!E15)</f>
        <v>0</v>
      </c>
      <c r="G15" s="294">
        <f>SUM('9-Fin'!$C15:'9-Fin'!F15)</f>
        <v>0</v>
      </c>
      <c r="H15" s="294">
        <f>SUM('9-Fin'!$C15:'9-Fin'!G15)</f>
        <v>0</v>
      </c>
      <c r="I15" s="294">
        <f>SUM('9-Fin'!$C15:'9-Fin'!H15)</f>
        <v>0</v>
      </c>
      <c r="J15" s="294">
        <f>SUM('9-Fin'!$C15:'9-Fin'!I15)</f>
        <v>0</v>
      </c>
      <c r="K15" s="294">
        <f>SUM('9-Fin'!$C15:'9-Fin'!J15)</f>
        <v>0</v>
      </c>
      <c r="L15" s="294">
        <f>SUM('9-Fin'!$C15:'9-Fin'!K15)</f>
        <v>0</v>
      </c>
      <c r="M15" s="294">
        <f>SUM('9-Fin'!$C15:'9-Fin'!L15)</f>
        <v>0</v>
      </c>
      <c r="N15" s="294">
        <f>SUM('9-Fin'!$C15:'9-Fin'!M15)</f>
        <v>0</v>
      </c>
      <c r="O15" s="294">
        <f>SUM('9-Fin'!$C15:'9-Fin'!N15)</f>
        <v>0</v>
      </c>
    </row>
    <row r="16" spans="1:15" ht="12.75">
      <c r="A16" s="371">
        <v>7</v>
      </c>
      <c r="B16" s="370" t="s">
        <v>68</v>
      </c>
      <c r="C16" s="367"/>
      <c r="D16" s="294">
        <f>SUM('9-Fin'!$C16:'9-Fin'!C16)</f>
        <v>0</v>
      </c>
      <c r="E16" s="294">
        <f>SUM('9-Fin'!$C16:'9-Fin'!D16)</f>
        <v>0</v>
      </c>
      <c r="F16" s="294">
        <f>SUM('9-Fin'!$C16:'9-Fin'!E16)</f>
        <v>0</v>
      </c>
      <c r="G16" s="294">
        <f>SUM('9-Fin'!$C16:'9-Fin'!F16)</f>
        <v>0</v>
      </c>
      <c r="H16" s="294">
        <f>SUM('9-Fin'!$C16:'9-Fin'!G16)</f>
        <v>0</v>
      </c>
      <c r="I16" s="294">
        <f>SUM('9-Fin'!$C16:'9-Fin'!H16)</f>
        <v>0</v>
      </c>
      <c r="J16" s="294">
        <f>SUM('9-Fin'!$C16:'9-Fin'!I16)</f>
        <v>0</v>
      </c>
      <c r="K16" s="294">
        <f>SUM('9-Fin'!$C16:'9-Fin'!J16)</f>
        <v>0</v>
      </c>
      <c r="L16" s="294">
        <f>SUM('9-Fin'!$C16:'9-Fin'!K16)</f>
        <v>0</v>
      </c>
      <c r="M16" s="294">
        <f>SUM('9-Fin'!$C16:'9-Fin'!L16)</f>
        <v>0</v>
      </c>
      <c r="N16" s="294">
        <f>SUM('9-Fin'!$C16:'9-Fin'!M16)</f>
        <v>0</v>
      </c>
      <c r="O16" s="294">
        <f>SUM('9-Fin'!$C16:'9-Fin'!N16)</f>
        <v>0</v>
      </c>
    </row>
    <row r="17" spans="1:15" ht="12.75">
      <c r="A17" s="371">
        <v>8</v>
      </c>
      <c r="B17" s="370" t="s">
        <v>69</v>
      </c>
      <c r="C17" s="373"/>
      <c r="D17" s="294">
        <f>SUM('9-Fin'!$C17:'9-Fin'!C17)</f>
        <v>0</v>
      </c>
      <c r="E17" s="294">
        <f>SUM('9-Fin'!$C17:'9-Fin'!D17)</f>
        <v>0</v>
      </c>
      <c r="F17" s="294">
        <f>SUM('9-Fin'!$C17:'9-Fin'!E17)</f>
        <v>0</v>
      </c>
      <c r="G17" s="294">
        <f>SUM('9-Fin'!$C17:'9-Fin'!F17)</f>
        <v>0</v>
      </c>
      <c r="H17" s="294">
        <f>SUM('9-Fin'!$C17:'9-Fin'!G17)</f>
        <v>0</v>
      </c>
      <c r="I17" s="294">
        <f>SUM('9-Fin'!$C17:'9-Fin'!H17)</f>
        <v>0</v>
      </c>
      <c r="J17" s="294">
        <f>SUM('9-Fin'!$C17:'9-Fin'!I17)</f>
        <v>0</v>
      </c>
      <c r="K17" s="294">
        <f>SUM('9-Fin'!$C17:'9-Fin'!J17)</f>
        <v>0</v>
      </c>
      <c r="L17" s="294">
        <f>SUM('9-Fin'!$C17:'9-Fin'!K17)</f>
        <v>0</v>
      </c>
      <c r="M17" s="294">
        <f>SUM('9-Fin'!$C17:'9-Fin'!L17)</f>
        <v>0</v>
      </c>
      <c r="N17" s="294">
        <f>SUM('9-Fin'!$C17:'9-Fin'!M17)</f>
        <v>0</v>
      </c>
      <c r="O17" s="294">
        <f>SUM('9-Fin'!$C17:'9-Fin'!N17)</f>
        <v>0</v>
      </c>
    </row>
    <row r="18" spans="1:15" ht="12.75">
      <c r="A18" s="371">
        <v>9</v>
      </c>
      <c r="B18" s="370" t="s">
        <v>70</v>
      </c>
      <c r="C18" s="373"/>
      <c r="D18" s="297">
        <f>SUM('9-Fin'!$C18:'9-Fin'!C18)</f>
        <v>0</v>
      </c>
      <c r="E18" s="297">
        <f>SUM('9-Fin'!$C18:'9-Fin'!D18)</f>
        <v>0</v>
      </c>
      <c r="F18" s="297">
        <f>SUM('9-Fin'!$C18:'9-Fin'!E18)</f>
        <v>0</v>
      </c>
      <c r="G18" s="297">
        <f>SUM('9-Fin'!$C18:'9-Fin'!F18)</f>
        <v>0</v>
      </c>
      <c r="H18" s="297">
        <f>SUM('9-Fin'!$C18:'9-Fin'!G18)</f>
        <v>0</v>
      </c>
      <c r="I18" s="297">
        <f>SUM('9-Fin'!$C18:'9-Fin'!H18)</f>
        <v>0</v>
      </c>
      <c r="J18" s="297">
        <f>SUM('9-Fin'!$C18:'9-Fin'!I18)</f>
        <v>0</v>
      </c>
      <c r="K18" s="297">
        <f>SUM('9-Fin'!$C18:'9-Fin'!J18)</f>
        <v>0</v>
      </c>
      <c r="L18" s="297">
        <f>SUM('9-Fin'!$C18:'9-Fin'!K18)</f>
        <v>0</v>
      </c>
      <c r="M18" s="297">
        <f>SUM('9-Fin'!$C18:'9-Fin'!L18)</f>
        <v>0</v>
      </c>
      <c r="N18" s="297">
        <f>SUM('9-Fin'!$C18:'9-Fin'!M18)</f>
        <v>0</v>
      </c>
      <c r="O18" s="297">
        <f>SUM('9-Fin'!$C18:'9-Fin'!N18)</f>
        <v>0</v>
      </c>
    </row>
    <row r="19" spans="1:15" ht="12.75">
      <c r="A19" s="371">
        <v>10</v>
      </c>
      <c r="B19" s="374" t="s">
        <v>71</v>
      </c>
      <c r="C19" s="374"/>
      <c r="D19" s="297">
        <f>SUM('9-Fin'!$C19:'9-Fin'!C19)</f>
        <v>0</v>
      </c>
      <c r="E19" s="297">
        <f>SUM('9-Fin'!$C19:'9-Fin'!D19)</f>
        <v>0</v>
      </c>
      <c r="F19" s="297">
        <f>SUM('9-Fin'!$C19:'9-Fin'!E19)</f>
        <v>0</v>
      </c>
      <c r="G19" s="297">
        <f>SUM('9-Fin'!$C19:'9-Fin'!F19)</f>
        <v>0</v>
      </c>
      <c r="H19" s="297">
        <f>SUM('9-Fin'!$C19:'9-Fin'!G19)</f>
        <v>0</v>
      </c>
      <c r="I19" s="297">
        <f>SUM('9-Fin'!$C19:'9-Fin'!H19)</f>
        <v>0</v>
      </c>
      <c r="J19" s="297">
        <f>SUM('9-Fin'!$C19:'9-Fin'!I19)</f>
        <v>0</v>
      </c>
      <c r="K19" s="297">
        <f>SUM('9-Fin'!$C19:'9-Fin'!J19)</f>
        <v>0</v>
      </c>
      <c r="L19" s="297">
        <f>SUM('9-Fin'!$C19:'9-Fin'!K19)</f>
        <v>0</v>
      </c>
      <c r="M19" s="297">
        <f>SUM('9-Fin'!$C19:'9-Fin'!L19)</f>
        <v>0</v>
      </c>
      <c r="N19" s="297">
        <f>SUM('9-Fin'!$C19:'9-Fin'!M19)</f>
        <v>0</v>
      </c>
      <c r="O19" s="297">
        <f>SUM('9-Fin'!$C19:'9-Fin'!N19)</f>
        <v>0</v>
      </c>
    </row>
    <row r="20" spans="1:15" ht="12.75">
      <c r="A20" s="371"/>
      <c r="B20" s="375" t="s">
        <v>72</v>
      </c>
      <c r="C20" s="375"/>
      <c r="D20" s="294">
        <f>SUM('9-Fin'!$C20:'9-Fin'!C20)</f>
        <v>0</v>
      </c>
      <c r="E20" s="294">
        <f>SUM('9-Fin'!$C20:'9-Fin'!D20)</f>
        <v>0</v>
      </c>
      <c r="F20" s="294">
        <f>SUM('9-Fin'!$C20:'9-Fin'!E20)</f>
        <v>0</v>
      </c>
      <c r="G20" s="294">
        <f>SUM('9-Fin'!$C20:'9-Fin'!F20)</f>
        <v>0</v>
      </c>
      <c r="H20" s="294">
        <f>SUM('9-Fin'!$C20:'9-Fin'!G20)</f>
        <v>0</v>
      </c>
      <c r="I20" s="294">
        <f>SUM('9-Fin'!$C20:'9-Fin'!H20)</f>
        <v>0</v>
      </c>
      <c r="J20" s="294">
        <f>SUM('9-Fin'!$C20:'9-Fin'!I20)</f>
        <v>0</v>
      </c>
      <c r="K20" s="294">
        <f>SUM('9-Fin'!$C20:'9-Fin'!J20)</f>
        <v>0</v>
      </c>
      <c r="L20" s="294">
        <f>SUM('9-Fin'!$C20:'9-Fin'!K20)</f>
        <v>0</v>
      </c>
      <c r="M20" s="294">
        <f>SUM('9-Fin'!$C20:'9-Fin'!L20)</f>
        <v>0</v>
      </c>
      <c r="N20" s="294">
        <f>SUM('9-Fin'!$C20:'9-Fin'!M20)</f>
        <v>0</v>
      </c>
      <c r="O20" s="294">
        <f>SUM('9-Fin'!$C20:'9-Fin'!N20)</f>
        <v>0</v>
      </c>
    </row>
    <row r="21" spans="1:15" ht="12.75">
      <c r="A21" s="371">
        <v>11</v>
      </c>
      <c r="B21" s="368" t="s">
        <v>73</v>
      </c>
      <c r="C21" s="368" t="s">
        <v>73</v>
      </c>
      <c r="D21" s="297">
        <f>SUM('9-Fin'!$C21:'9-Fin'!C21)</f>
        <v>2</v>
      </c>
      <c r="E21" s="297">
        <f>SUM('9-Fin'!$C21:'9-Fin'!D21)</f>
        <v>6</v>
      </c>
      <c r="F21" s="297">
        <f>SUM('9-Fin'!$C21:'9-Fin'!E21)</f>
        <v>12</v>
      </c>
      <c r="G21" s="297">
        <f>SUM('9-Fin'!$C21:'9-Fin'!F21)</f>
        <v>20</v>
      </c>
      <c r="H21" s="297">
        <f>SUM('9-Fin'!$C21:'9-Fin'!G21)</f>
        <v>30</v>
      </c>
      <c r="I21" s="297">
        <f>SUM('9-Fin'!$C21:'9-Fin'!H21)</f>
        <v>42</v>
      </c>
      <c r="J21" s="297">
        <f>SUM('9-Fin'!$C21:'9-Fin'!I21)</f>
        <v>56</v>
      </c>
      <c r="K21" s="297">
        <f>SUM('9-Fin'!$C21:'9-Fin'!J21)</f>
        <v>72</v>
      </c>
      <c r="L21" s="297">
        <f>SUM('9-Fin'!$C21:'9-Fin'!K21)</f>
        <v>90</v>
      </c>
      <c r="M21" s="297">
        <f>SUM('9-Fin'!$C21:'9-Fin'!L21)</f>
        <v>100</v>
      </c>
      <c r="N21" s="297">
        <f>SUM('9-Fin'!$C21:'9-Fin'!M21)</f>
        <v>122</v>
      </c>
      <c r="O21" s="297">
        <f>SUM('9-Fin'!$C21:'9-Fin'!N21)</f>
        <v>146</v>
      </c>
    </row>
    <row r="22" spans="1:15" ht="12.75">
      <c r="A22" s="371">
        <v>12</v>
      </c>
      <c r="B22" s="368" t="s">
        <v>74</v>
      </c>
      <c r="C22" s="368" t="s">
        <v>74</v>
      </c>
      <c r="D22" s="297">
        <f>SUM('9-Fin'!$C22:'9-Fin'!C22)</f>
        <v>2202</v>
      </c>
      <c r="E22" s="297">
        <f>SUM('9-Fin'!$C22:'9-Fin'!D22)</f>
        <v>3666</v>
      </c>
      <c r="F22" s="297">
        <f>SUM('9-Fin'!$C22:'9-Fin'!E22)</f>
        <v>5682</v>
      </c>
      <c r="G22" s="297">
        <f>SUM('9-Fin'!$C22:'9-Fin'!F22)</f>
        <v>7680</v>
      </c>
      <c r="H22" s="297">
        <f>SUM('9-Fin'!$C22:'9-Fin'!G22)</f>
        <v>9435</v>
      </c>
      <c r="I22" s="297">
        <f>SUM('9-Fin'!$C22:'9-Fin'!H22)</f>
        <v>12397</v>
      </c>
      <c r="J22" s="297">
        <f>SUM('9-Fin'!$C22:'9-Fin'!I22)</f>
        <v>15146</v>
      </c>
      <c r="K22" s="297">
        <f>SUM('9-Fin'!$C22:'9-Fin'!J22)</f>
        <v>16777</v>
      </c>
      <c r="L22" s="297">
        <f>SUM('9-Fin'!$C22:'9-Fin'!K22)</f>
        <v>16795</v>
      </c>
      <c r="M22" s="297">
        <f>SUM('9-Fin'!$C22:'9-Fin'!L22)</f>
        <v>16805</v>
      </c>
      <c r="N22" s="297">
        <f>SUM('9-Fin'!$C22:'9-Fin'!M22)</f>
        <v>16827</v>
      </c>
      <c r="O22" s="297">
        <f>SUM('9-Fin'!$C22:'9-Fin'!N22)</f>
        <v>16851</v>
      </c>
    </row>
    <row r="23" spans="1:15" ht="12.75">
      <c r="A23" s="371">
        <v>13</v>
      </c>
      <c r="B23" s="370" t="s">
        <v>75</v>
      </c>
      <c r="C23" s="370" t="s">
        <v>75</v>
      </c>
      <c r="D23" s="294">
        <f>SUM('9-Fin'!$C23:'9-Fin'!C23)</f>
        <v>182</v>
      </c>
      <c r="E23" s="294">
        <f>SUM('9-Fin'!$C23:'9-Fin'!D23)</f>
        <v>304</v>
      </c>
      <c r="F23" s="294">
        <f>SUM('9-Fin'!$C23:'9-Fin'!E23)</f>
        <v>470</v>
      </c>
      <c r="G23" s="294">
        <f>SUM('9-Fin'!$C23:'9-Fin'!F23)</f>
        <v>644</v>
      </c>
      <c r="H23" s="294">
        <f>SUM('9-Fin'!$C23:'9-Fin'!G23)</f>
        <v>800</v>
      </c>
      <c r="I23" s="294">
        <f>SUM('9-Fin'!$C23:'9-Fin'!H23)</f>
        <v>1058</v>
      </c>
      <c r="J23" s="294">
        <f>SUM('9-Fin'!$C23:'9-Fin'!I23)</f>
        <v>1304</v>
      </c>
      <c r="K23" s="294">
        <f>SUM('9-Fin'!$C23:'9-Fin'!J23)</f>
        <v>1450</v>
      </c>
      <c r="L23" s="294">
        <f>SUM('9-Fin'!$C23:'9-Fin'!K23)</f>
        <v>1452</v>
      </c>
      <c r="M23" s="294">
        <f>SUM('9-Fin'!$C23:'9-Fin'!L23)</f>
        <v>1454</v>
      </c>
      <c r="N23" s="294">
        <f>SUM('9-Fin'!$C23:'9-Fin'!M23)</f>
        <v>1454</v>
      </c>
      <c r="O23" s="294">
        <f>SUM('9-Fin'!$C23:'9-Fin'!N23)</f>
        <v>1456</v>
      </c>
    </row>
    <row r="24" spans="1:15" ht="13.5" thickBot="1">
      <c r="A24" s="376">
        <v>14</v>
      </c>
      <c r="B24" s="377" t="s">
        <v>76</v>
      </c>
      <c r="C24" s="377" t="s">
        <v>76</v>
      </c>
      <c r="D24" s="422">
        <f>SUM('9-Fin'!$C24:'9-Fin'!C24)</f>
        <v>2384</v>
      </c>
      <c r="E24" s="422">
        <f>SUM('9-Fin'!$C24:'9-Fin'!D24)</f>
        <v>3970</v>
      </c>
      <c r="F24" s="422">
        <f>SUM('9-Fin'!$C24:'9-Fin'!E24)</f>
        <v>6152</v>
      </c>
      <c r="G24" s="422">
        <f>SUM('9-Fin'!$C24:'9-Fin'!F24)</f>
        <v>8324</v>
      </c>
      <c r="H24" s="422">
        <f>SUM('9-Fin'!$C24:'9-Fin'!G24)</f>
        <v>10235</v>
      </c>
      <c r="I24" s="422">
        <f>SUM('9-Fin'!$C24:'9-Fin'!H24)</f>
        <v>13455</v>
      </c>
      <c r="J24" s="422">
        <f>SUM('9-Fin'!$C24:'9-Fin'!I24)</f>
        <v>16450</v>
      </c>
      <c r="K24" s="422">
        <f>SUM('9-Fin'!$C24:'9-Fin'!J24)</f>
        <v>18227</v>
      </c>
      <c r="L24" s="422">
        <f>SUM('9-Fin'!$C24:'9-Fin'!K24)</f>
        <v>18247</v>
      </c>
      <c r="M24" s="422">
        <f>SUM('9-Fin'!$C24:'9-Fin'!L24)</f>
        <v>18259</v>
      </c>
      <c r="N24" s="422">
        <f>SUM('9-Fin'!$C24:'9-Fin'!M24)</f>
        <v>18281</v>
      </c>
      <c r="O24" s="424">
        <f>SUM('9-Fin'!$C24:'9-Fin'!N24)</f>
        <v>18307</v>
      </c>
    </row>
    <row r="25" spans="1:15" ht="12.75">
      <c r="A25" s="278"/>
      <c r="B25" s="278"/>
      <c r="C25" s="278"/>
      <c r="D25" s="278"/>
      <c r="E25" s="278"/>
      <c r="F25" s="278"/>
      <c r="G25" s="279"/>
      <c r="H25" s="279"/>
      <c r="I25" s="279"/>
      <c r="J25" s="279"/>
      <c r="K25" s="279"/>
      <c r="L25" s="278"/>
      <c r="M25" s="278"/>
      <c r="N25" s="278"/>
      <c r="O25" s="278"/>
    </row>
    <row r="26" spans="7:11" ht="12.75">
      <c r="G26" s="13"/>
      <c r="H26" s="178" t="str">
        <f>IF('1-Plan'!$R$10,"&lt;USD&gt;","&lt;EUR&gt;")</f>
        <v>&lt;USD&gt;</v>
      </c>
      <c r="I26" s="13"/>
      <c r="J26" s="13"/>
      <c r="K26" s="13"/>
    </row>
    <row r="27" spans="7:11" ht="12.75">
      <c r="G27" s="13"/>
      <c r="H27" s="13"/>
      <c r="I27" s="13"/>
      <c r="J27" s="13"/>
      <c r="K27" s="13"/>
    </row>
    <row r="28" spans="7:26" ht="12.75">
      <c r="G28" s="13"/>
      <c r="H28" s="13"/>
      <c r="I28" s="13"/>
      <c r="J28" s="13"/>
      <c r="K28" s="13"/>
      <c r="Z28" s="19"/>
    </row>
    <row r="29" spans="3:11" ht="12.75">
      <c r="C29" s="15"/>
      <c r="D29" s="13"/>
      <c r="E29" s="13"/>
      <c r="F29" s="13"/>
      <c r="G29" s="13"/>
      <c r="H29" s="13"/>
      <c r="I29" s="13"/>
      <c r="J29" s="13"/>
      <c r="K29" s="13"/>
    </row>
    <row r="30" spans="3:11" ht="12.75">
      <c r="C30" s="15"/>
      <c r="D30" s="13"/>
      <c r="E30" s="13"/>
      <c r="F30" s="13"/>
      <c r="G30" s="13"/>
      <c r="H30" s="13"/>
      <c r="I30" s="13"/>
      <c r="J30" s="13"/>
      <c r="K30" s="13"/>
    </row>
    <row r="31" spans="3:11" ht="12.75">
      <c r="C31" s="15"/>
      <c r="D31" s="13"/>
      <c r="E31" s="13"/>
      <c r="F31" s="13"/>
      <c r="G31" s="13"/>
      <c r="H31" s="13"/>
      <c r="I31" s="13"/>
      <c r="J31" s="13"/>
      <c r="K31" s="13"/>
    </row>
    <row r="32" spans="3:11" ht="12.75">
      <c r="C32" s="15"/>
      <c r="D32" s="13"/>
      <c r="E32" s="13"/>
      <c r="F32" s="13"/>
      <c r="G32" s="13"/>
      <c r="H32" s="13"/>
      <c r="I32" s="13"/>
      <c r="J32" s="13"/>
      <c r="K32" s="13"/>
    </row>
    <row r="33" spans="3:11" ht="12.75">
      <c r="C33" s="15"/>
      <c r="D33" s="13"/>
      <c r="E33" s="13"/>
      <c r="F33" s="13"/>
      <c r="G33" s="13"/>
      <c r="H33" s="13"/>
      <c r="I33" s="13"/>
      <c r="J33" s="13"/>
      <c r="K33" s="13"/>
    </row>
    <row r="34" spans="3:11" ht="12.75">
      <c r="C34" s="15"/>
      <c r="D34" s="13"/>
      <c r="E34" s="13"/>
      <c r="F34" s="13"/>
      <c r="G34" s="13"/>
      <c r="H34" s="13"/>
      <c r="I34" s="13"/>
      <c r="J34" s="13"/>
      <c r="K34" s="13"/>
    </row>
    <row r="35" spans="3:11" ht="12.75">
      <c r="C35" s="15"/>
      <c r="D35" s="13"/>
      <c r="E35" s="13"/>
      <c r="F35" s="13"/>
      <c r="G35" s="13"/>
      <c r="H35" s="13"/>
      <c r="I35" s="13"/>
      <c r="J35" s="13"/>
      <c r="K35" s="13"/>
    </row>
    <row r="36" spans="3:11" ht="12.75">
      <c r="C36" s="15"/>
      <c r="D36" s="13"/>
      <c r="E36" s="13"/>
      <c r="F36" s="13"/>
      <c r="G36" s="13"/>
      <c r="H36" s="13"/>
      <c r="I36" s="13"/>
      <c r="J36" s="13"/>
      <c r="K36" s="13"/>
    </row>
    <row r="37" spans="3:11" ht="12.75">
      <c r="C37" s="15"/>
      <c r="D37" s="13"/>
      <c r="E37" s="13"/>
      <c r="F37" s="13"/>
      <c r="G37" s="13"/>
      <c r="H37" s="13"/>
      <c r="I37" s="13"/>
      <c r="J37" s="13"/>
      <c r="K37" s="13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  <row r="45" spans="3:11" ht="12.75">
      <c r="C45" s="15"/>
      <c r="D45" s="15"/>
      <c r="E45" s="15"/>
      <c r="F45" s="15"/>
      <c r="G45" s="15"/>
      <c r="H45" s="15"/>
      <c r="I45" s="15"/>
      <c r="J45" s="15"/>
      <c r="K45" s="15"/>
    </row>
    <row r="46" spans="3:11" ht="12.75">
      <c r="C46" s="15"/>
      <c r="D46" s="15"/>
      <c r="E46" s="15"/>
      <c r="F46" s="15"/>
      <c r="G46" s="15"/>
      <c r="H46" s="15"/>
      <c r="I46" s="15"/>
      <c r="J46" s="15"/>
      <c r="K46" s="15"/>
    </row>
  </sheetData>
  <printOptions horizontalCentered="1"/>
  <pageMargins left="0.5" right="0.5" top="1" bottom="1" header="0.5" footer="0.5"/>
  <pageSetup fitToHeight="1" fitToWidth="1" horizontalDpi="600" verticalDpi="600" orientation="landscape" paperSize="9" r:id="rId1"/>
  <headerFooter alignWithMargins="0">
    <oddFooter xml:space="preserve">&amp;R&amp;"Times New Roman,Regular"&amp;F.xls &amp;"Arial,Regular"    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Y78"/>
  <sheetViews>
    <sheetView showGridLines="0" view="pageBreakPreview" zoomScale="75" zoomScaleNormal="75" zoomScaleSheetLayoutView="75" workbookViewId="0" topLeftCell="A7">
      <selection activeCell="E38" sqref="E38"/>
    </sheetView>
  </sheetViews>
  <sheetFormatPr defaultColWidth="9.140625" defaultRowHeight="12.75" outlineLevelRow="1"/>
  <cols>
    <col min="1" max="1" width="9.28125" style="5" customWidth="1"/>
    <col min="2" max="2" width="9.8515625" style="5" customWidth="1"/>
    <col min="3" max="3" width="12.28125" style="5" customWidth="1"/>
    <col min="4" max="4" width="15.28125" style="5" customWidth="1"/>
    <col min="5" max="5" width="13.421875" style="5" customWidth="1"/>
    <col min="6" max="6" width="13.7109375" style="5" customWidth="1"/>
    <col min="7" max="7" width="7.00390625" style="5" customWidth="1"/>
    <col min="8" max="8" width="18.00390625" style="5" customWidth="1"/>
    <col min="9" max="9" width="9.28125" style="5" customWidth="1"/>
    <col min="10" max="10" width="11.8515625" style="5" customWidth="1"/>
    <col min="11" max="11" width="8.7109375" style="6" customWidth="1"/>
    <col min="12" max="12" width="10.28125" style="5" customWidth="1"/>
    <col min="13" max="13" width="7.8515625" style="5" customWidth="1"/>
    <col min="14" max="14" width="7.7109375" style="5" customWidth="1"/>
    <col min="15" max="15" width="7.57421875" style="5" customWidth="1"/>
    <col min="16" max="16" width="13.57421875" style="5" customWidth="1"/>
    <col min="17" max="17" width="6.8515625" style="5" customWidth="1"/>
    <col min="18" max="18" width="13.57421875" style="5" customWidth="1"/>
    <col min="19" max="19" width="9.140625" style="5" customWidth="1"/>
    <col min="20" max="20" width="21.7109375" style="5" customWidth="1"/>
    <col min="22" max="16384" width="9.140625" style="5" customWidth="1"/>
  </cols>
  <sheetData>
    <row r="1" spans="1:20" ht="18.75">
      <c r="A1" s="179" t="s">
        <v>282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1" s="17" customFormat="1" ht="20.25" customHeight="1">
      <c r="A2" s="745" t="s">
        <v>318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34"/>
      <c r="M2" s="34"/>
      <c r="N2" s="34"/>
      <c r="O2" s="34"/>
      <c r="R2" s="34"/>
      <c r="S2" s="34"/>
      <c r="U2"/>
    </row>
    <row r="3" spans="1:21" s="17" customFormat="1" ht="9" customHeight="1" thickBot="1">
      <c r="A3" s="96"/>
      <c r="B3" s="32"/>
      <c r="C3" s="32"/>
      <c r="D3" s="32"/>
      <c r="E3" s="32"/>
      <c r="F3" s="32"/>
      <c r="G3" s="32"/>
      <c r="H3" s="32"/>
      <c r="I3" s="32"/>
      <c r="J3" s="32"/>
      <c r="K3" s="33"/>
      <c r="L3" s="34"/>
      <c r="M3" s="34"/>
      <c r="N3" s="34"/>
      <c r="O3" s="34"/>
      <c r="R3" s="34"/>
      <c r="S3" s="34"/>
      <c r="U3"/>
    </row>
    <row r="4" spans="1:21" s="17" customFormat="1" ht="25.5" customHeight="1">
      <c r="A4" s="742" t="s">
        <v>155</v>
      </c>
      <c r="B4" s="743"/>
      <c r="C4" s="743"/>
      <c r="D4" s="744"/>
      <c r="E4" s="742" t="s">
        <v>158</v>
      </c>
      <c r="F4" s="743"/>
      <c r="G4" s="744"/>
      <c r="H4" s="742" t="s">
        <v>162</v>
      </c>
      <c r="I4" s="743"/>
      <c r="J4" s="744"/>
      <c r="K4" s="742" t="s">
        <v>161</v>
      </c>
      <c r="L4" s="743"/>
      <c r="M4" s="744"/>
      <c r="N4" s="742" t="s">
        <v>160</v>
      </c>
      <c r="O4" s="743"/>
      <c r="P4" s="744"/>
      <c r="Q4" s="742" t="s">
        <v>159</v>
      </c>
      <c r="R4" s="743"/>
      <c r="S4" s="744"/>
      <c r="T4" s="157" t="s">
        <v>229</v>
      </c>
      <c r="U4"/>
    </row>
    <row r="5" spans="1:21" s="17" customFormat="1" ht="18" customHeight="1">
      <c r="A5" s="737" t="s">
        <v>349</v>
      </c>
      <c r="B5" s="737"/>
      <c r="C5" s="737"/>
      <c r="D5" s="737"/>
      <c r="E5" s="740"/>
      <c r="F5" s="740"/>
      <c r="G5" s="740"/>
      <c r="H5" s="740"/>
      <c r="I5" s="740"/>
      <c r="J5" s="740"/>
      <c r="K5" s="740"/>
      <c r="L5" s="740"/>
      <c r="M5" s="740"/>
      <c r="N5" s="746"/>
      <c r="O5" s="747"/>
      <c r="P5" s="748"/>
      <c r="Q5" s="746"/>
      <c r="R5" s="747"/>
      <c r="S5" s="748"/>
      <c r="T5" s="253"/>
      <c r="U5"/>
    </row>
    <row r="6" spans="1:21" s="17" customFormat="1" ht="18" customHeight="1">
      <c r="A6" s="737" t="s">
        <v>350</v>
      </c>
      <c r="B6" s="737"/>
      <c r="C6" s="737"/>
      <c r="D6" s="737"/>
      <c r="E6" s="740"/>
      <c r="F6" s="740"/>
      <c r="G6" s="740"/>
      <c r="H6" s="740"/>
      <c r="I6" s="740"/>
      <c r="J6" s="740"/>
      <c r="K6" s="740"/>
      <c r="L6" s="740"/>
      <c r="M6" s="740"/>
      <c r="N6" s="746"/>
      <c r="O6" s="747"/>
      <c r="P6" s="748"/>
      <c r="Q6" s="746"/>
      <c r="R6" s="747"/>
      <c r="S6" s="748"/>
      <c r="T6" s="254"/>
      <c r="U6"/>
    </row>
    <row r="7" spans="1:21" s="17" customFormat="1" ht="18" customHeight="1">
      <c r="A7" s="737" t="s">
        <v>351</v>
      </c>
      <c r="B7" s="737"/>
      <c r="C7" s="737"/>
      <c r="D7" s="737"/>
      <c r="E7" s="740"/>
      <c r="F7" s="740"/>
      <c r="G7" s="740"/>
      <c r="H7" s="740"/>
      <c r="I7" s="740"/>
      <c r="J7" s="740"/>
      <c r="K7" s="740"/>
      <c r="L7" s="740"/>
      <c r="M7" s="740"/>
      <c r="N7" s="746"/>
      <c r="O7" s="747"/>
      <c r="P7" s="748"/>
      <c r="Q7" s="746"/>
      <c r="R7" s="747"/>
      <c r="S7" s="748"/>
      <c r="T7" s="254"/>
      <c r="U7"/>
    </row>
    <row r="8" spans="1:21" s="17" customFormat="1" ht="25.5" customHeight="1">
      <c r="A8" s="738" t="s">
        <v>352</v>
      </c>
      <c r="B8" s="738"/>
      <c r="C8" s="738"/>
      <c r="D8" s="738"/>
      <c r="E8" s="740"/>
      <c r="F8" s="740"/>
      <c r="G8" s="740"/>
      <c r="H8" s="740"/>
      <c r="I8" s="740"/>
      <c r="J8" s="740"/>
      <c r="K8" s="740"/>
      <c r="L8" s="740"/>
      <c r="M8" s="740"/>
      <c r="N8" s="746"/>
      <c r="O8" s="747"/>
      <c r="P8" s="748"/>
      <c r="Q8" s="746"/>
      <c r="R8" s="747"/>
      <c r="S8" s="748"/>
      <c r="T8" s="254"/>
      <c r="U8"/>
    </row>
    <row r="9" spans="1:21" s="17" customFormat="1" ht="15" customHeight="1">
      <c r="A9" s="734" t="s">
        <v>353</v>
      </c>
      <c r="B9" s="735"/>
      <c r="C9" s="735"/>
      <c r="D9" s="736"/>
      <c r="E9" s="740"/>
      <c r="F9" s="740"/>
      <c r="G9" s="740"/>
      <c r="H9" s="740"/>
      <c r="I9" s="740"/>
      <c r="J9" s="740"/>
      <c r="K9" s="740"/>
      <c r="L9" s="740"/>
      <c r="M9" s="740"/>
      <c r="N9" s="746"/>
      <c r="O9" s="747"/>
      <c r="P9" s="748"/>
      <c r="Q9" s="746"/>
      <c r="R9" s="747"/>
      <c r="S9" s="748"/>
      <c r="T9" s="254"/>
      <c r="U9"/>
    </row>
    <row r="10" spans="1:20" ht="15.75" customHeight="1">
      <c r="A10" s="734" t="s">
        <v>348</v>
      </c>
      <c r="B10" s="735"/>
      <c r="C10" s="735"/>
      <c r="D10" s="736"/>
      <c r="E10" s="741"/>
      <c r="F10" s="741"/>
      <c r="G10" s="741"/>
      <c r="H10" s="741"/>
      <c r="I10" s="741"/>
      <c r="J10" s="741"/>
      <c r="K10" s="741"/>
      <c r="L10" s="741"/>
      <c r="M10" s="741"/>
      <c r="N10" s="749"/>
      <c r="O10" s="750"/>
      <c r="P10" s="751"/>
      <c r="Q10" s="749"/>
      <c r="R10" s="750"/>
      <c r="S10" s="751"/>
      <c r="T10" s="255"/>
    </row>
    <row r="11" spans="1:20" ht="13.5" thickBot="1">
      <c r="A11" s="18"/>
      <c r="B11" s="18"/>
      <c r="C11" s="18"/>
      <c r="D11" s="18"/>
      <c r="E11" s="256"/>
      <c r="F11" s="256"/>
      <c r="G11" s="256"/>
      <c r="H11" s="256"/>
      <c r="I11" s="257"/>
      <c r="J11" s="258"/>
      <c r="K11" s="259"/>
      <c r="L11" s="256"/>
      <c r="M11" s="256"/>
      <c r="N11" s="256"/>
      <c r="O11" s="256"/>
      <c r="P11" s="260"/>
      <c r="Q11" s="260"/>
      <c r="R11" s="256"/>
      <c r="S11" s="256"/>
      <c r="T11" s="256"/>
    </row>
    <row r="12" spans="1:51" s="7" customFormat="1" ht="38.25">
      <c r="A12" s="157" t="s">
        <v>82</v>
      </c>
      <c r="B12" s="157" t="s">
        <v>83</v>
      </c>
      <c r="C12" s="157" t="s">
        <v>23</v>
      </c>
      <c r="D12" s="157" t="s">
        <v>84</v>
      </c>
      <c r="E12" s="157" t="s">
        <v>85</v>
      </c>
      <c r="F12" s="157" t="s">
        <v>23</v>
      </c>
      <c r="G12" s="157" t="s">
        <v>3</v>
      </c>
      <c r="H12" s="157" t="s">
        <v>86</v>
      </c>
      <c r="I12" s="157" t="s">
        <v>87</v>
      </c>
      <c r="J12" s="157" t="s">
        <v>88</v>
      </c>
      <c r="K12" s="157" t="s">
        <v>163</v>
      </c>
      <c r="L12" s="157" t="s">
        <v>230</v>
      </c>
      <c r="M12" s="157" t="s">
        <v>89</v>
      </c>
      <c r="N12" s="157" t="s">
        <v>90</v>
      </c>
      <c r="O12" s="157" t="s">
        <v>91</v>
      </c>
      <c r="P12" s="157" t="s">
        <v>92</v>
      </c>
      <c r="Q12" s="157" t="s">
        <v>19</v>
      </c>
      <c r="R12" s="157" t="s">
        <v>93</v>
      </c>
      <c r="S12" s="742" t="s">
        <v>94</v>
      </c>
      <c r="T12" s="744"/>
      <c r="U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</row>
    <row r="13" spans="1:51" s="7" customFormat="1" ht="36.75" customHeight="1">
      <c r="A13" s="36" t="s">
        <v>95</v>
      </c>
      <c r="B13" s="36" t="s">
        <v>96</v>
      </c>
      <c r="C13" s="157" t="s">
        <v>343</v>
      </c>
      <c r="D13" s="157" t="s">
        <v>343</v>
      </c>
      <c r="E13" s="157" t="s">
        <v>343</v>
      </c>
      <c r="F13" s="36" t="s">
        <v>96</v>
      </c>
      <c r="G13" s="36" t="s">
        <v>96</v>
      </c>
      <c r="H13" s="36"/>
      <c r="I13" s="36"/>
      <c r="J13" s="36"/>
      <c r="K13" s="36"/>
      <c r="L13" s="36" t="s">
        <v>96</v>
      </c>
      <c r="M13" s="36" t="s">
        <v>96</v>
      </c>
      <c r="N13" s="36" t="s">
        <v>96</v>
      </c>
      <c r="O13" s="36" t="s">
        <v>96</v>
      </c>
      <c r="P13" s="36"/>
      <c r="Q13" s="36" t="s">
        <v>96</v>
      </c>
      <c r="R13" s="36"/>
      <c r="S13" s="36" t="s">
        <v>97</v>
      </c>
      <c r="T13" s="157" t="s">
        <v>336</v>
      </c>
      <c r="U13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20" ht="15.75">
      <c r="A14" s="386"/>
      <c r="B14" s="36">
        <f>'3-Pers'!A5</f>
        <v>1</v>
      </c>
      <c r="C14" s="261"/>
      <c r="D14" s="262"/>
      <c r="E14" s="262"/>
      <c r="F14" s="37" t="str">
        <f>'3-Pers'!B5</f>
        <v>Ivanenko</v>
      </c>
      <c r="G14" s="37" t="str">
        <f>'3-Pers'!C5</f>
        <v>Ivan</v>
      </c>
      <c r="H14" s="262"/>
      <c r="I14" s="262"/>
      <c r="J14" s="262"/>
      <c r="K14" s="263"/>
      <c r="L14" s="38">
        <f>WCode('3-Pers'!F5)</f>
        <v>1</v>
      </c>
      <c r="M14" s="378">
        <f>ROUND('3-Pers'!Y5/3,0)</f>
        <v>400</v>
      </c>
      <c r="N14" s="36">
        <f>'3-Pers'!X5</f>
        <v>33</v>
      </c>
      <c r="O14" s="39">
        <f>'3-Pers'!I5</f>
        <v>30</v>
      </c>
      <c r="P14" s="265"/>
      <c r="Q14" s="386">
        <f>'3-Pers'!D5</f>
        <v>1</v>
      </c>
      <c r="R14" s="266"/>
      <c r="S14" s="267" t="s">
        <v>98</v>
      </c>
      <c r="T14" s="268"/>
    </row>
    <row r="15" spans="1:20" ht="15.75">
      <c r="A15" s="386"/>
      <c r="B15" s="36">
        <f>'3-Pers'!A6</f>
        <v>2</v>
      </c>
      <c r="C15" s="261"/>
      <c r="D15" s="262"/>
      <c r="E15" s="262"/>
      <c r="F15" s="37" t="str">
        <f>'3-Pers'!B6</f>
        <v>Petrenko</v>
      </c>
      <c r="G15" s="37" t="str">
        <f>'3-Pers'!C6</f>
        <v>Petro</v>
      </c>
      <c r="H15" s="262"/>
      <c r="I15" s="262"/>
      <c r="J15" s="262"/>
      <c r="K15" s="264"/>
      <c r="L15" s="38">
        <f>WCode('3-Pers'!F6)</f>
        <v>1</v>
      </c>
      <c r="M15" s="378">
        <f>ROUND('3-Pers'!Y6/3,0)</f>
        <v>83</v>
      </c>
      <c r="N15" s="36">
        <f>'3-Pers'!X6</f>
        <v>45</v>
      </c>
      <c r="O15" s="39">
        <f>'3-Pers'!I6</f>
        <v>25</v>
      </c>
      <c r="P15" s="265"/>
      <c r="Q15" s="386">
        <f>'3-Pers'!D6</f>
        <v>2</v>
      </c>
      <c r="R15" s="269"/>
      <c r="S15" s="267" t="s">
        <v>98</v>
      </c>
      <c r="T15" s="270"/>
    </row>
    <row r="16" spans="1:20" ht="15.75">
      <c r="A16" s="386"/>
      <c r="B16" s="36">
        <f>'3-Pers'!A7</f>
        <v>3</v>
      </c>
      <c r="C16" s="261"/>
      <c r="D16" s="262"/>
      <c r="E16" s="262"/>
      <c r="F16" s="37" t="str">
        <f>'3-Pers'!B7</f>
        <v>Sidorenko</v>
      </c>
      <c r="G16" s="37" t="str">
        <f>'3-Pers'!C7</f>
        <v>Sidir</v>
      </c>
      <c r="H16" s="262"/>
      <c r="I16" s="262"/>
      <c r="J16" s="262"/>
      <c r="K16" s="263"/>
      <c r="L16" s="38">
        <f>WCode('3-Pers'!F7)</f>
        <v>2</v>
      </c>
      <c r="M16" s="378">
        <f>ROUND('3-Pers'!Y7/3,0)</f>
        <v>250</v>
      </c>
      <c r="N16" s="36">
        <f>'3-Pers'!X7</f>
        <v>29</v>
      </c>
      <c r="O16" s="39">
        <f>'3-Pers'!I7</f>
        <v>15</v>
      </c>
      <c r="P16" s="265"/>
      <c r="Q16" s="386">
        <f>'3-Pers'!D7</f>
        <v>3</v>
      </c>
      <c r="R16" s="269"/>
      <c r="S16" s="267" t="s">
        <v>99</v>
      </c>
      <c r="T16" s="270" t="s">
        <v>100</v>
      </c>
    </row>
    <row r="17" spans="1:20" ht="15.75">
      <c r="A17" s="386"/>
      <c r="B17" s="36">
        <f>'3-Pers'!A8</f>
        <v>4</v>
      </c>
      <c r="C17" s="261"/>
      <c r="D17" s="262"/>
      <c r="E17" s="262"/>
      <c r="F17" s="37">
        <f>'3-Pers'!B8</f>
        <v>0</v>
      </c>
      <c r="G17" s="37">
        <f>'3-Pers'!C8</f>
        <v>0</v>
      </c>
      <c r="H17" s="262"/>
      <c r="I17" s="262"/>
      <c r="J17" s="262"/>
      <c r="K17" s="263"/>
      <c r="L17" s="38">
        <f>WCode('3-Pers'!F8)</f>
      </c>
      <c r="M17" s="378">
        <f>ROUND('3-Pers'!Y8/3,0)</f>
        <v>0</v>
      </c>
      <c r="N17" s="36">
        <f>'3-Pers'!X8</f>
        <v>0</v>
      </c>
      <c r="O17" s="39">
        <f>'3-Pers'!I8</f>
        <v>0</v>
      </c>
      <c r="P17" s="265"/>
      <c r="Q17" s="386">
        <f>'3-Pers'!D8</f>
        <v>0</v>
      </c>
      <c r="R17" s="271"/>
      <c r="S17" s="267" t="s">
        <v>98</v>
      </c>
      <c r="T17" s="270"/>
    </row>
    <row r="18" spans="1:20" ht="15.75">
      <c r="A18" s="386"/>
      <c r="B18" s="36">
        <f>'3-Pers'!A9</f>
        <v>5</v>
      </c>
      <c r="C18" s="261"/>
      <c r="D18" s="262"/>
      <c r="E18" s="262"/>
      <c r="F18" s="37">
        <f>'3-Pers'!B9</f>
        <v>0</v>
      </c>
      <c r="G18" s="37">
        <f>'3-Pers'!C9</f>
        <v>0</v>
      </c>
      <c r="H18" s="262"/>
      <c r="I18" s="262"/>
      <c r="J18" s="262"/>
      <c r="K18" s="263"/>
      <c r="L18" s="38">
        <f>WCode('3-Pers'!F9)</f>
        <v>1</v>
      </c>
      <c r="M18" s="378">
        <f>ROUND('3-Pers'!Y9/3,0)</f>
        <v>0</v>
      </c>
      <c r="N18" s="36">
        <f>'3-Pers'!X9</f>
        <v>0</v>
      </c>
      <c r="O18" s="39">
        <f>'3-Pers'!I9</f>
        <v>0</v>
      </c>
      <c r="P18" s="265"/>
      <c r="Q18" s="386">
        <f>'3-Pers'!D9</f>
        <v>0</v>
      </c>
      <c r="R18" s="269"/>
      <c r="S18" s="267" t="s">
        <v>98</v>
      </c>
      <c r="T18" s="270"/>
    </row>
    <row r="19" spans="1:20" ht="15.75">
      <c r="A19" s="386"/>
      <c r="B19" s="36">
        <f>'3-Pers'!A10</f>
        <v>6</v>
      </c>
      <c r="C19" s="261"/>
      <c r="D19" s="262"/>
      <c r="E19" s="262"/>
      <c r="F19" s="37">
        <f>'3-Pers'!B10</f>
        <v>0</v>
      </c>
      <c r="G19" s="37">
        <f>'3-Pers'!C10</f>
        <v>0</v>
      </c>
      <c r="H19" s="262"/>
      <c r="I19" s="262"/>
      <c r="J19" s="262"/>
      <c r="K19" s="263"/>
      <c r="L19" s="38">
        <f>WCode('3-Pers'!F10)</f>
      </c>
      <c r="M19" s="378">
        <f>ROUND('3-Pers'!Y10/3,0)</f>
        <v>0</v>
      </c>
      <c r="N19" s="36">
        <f>'3-Pers'!X10</f>
        <v>0</v>
      </c>
      <c r="O19" s="39">
        <f>'3-Pers'!I10</f>
        <v>0</v>
      </c>
      <c r="P19" s="265"/>
      <c r="Q19" s="386">
        <f>'3-Pers'!D10</f>
        <v>0</v>
      </c>
      <c r="R19" s="269"/>
      <c r="S19" s="267" t="s">
        <v>98</v>
      </c>
      <c r="T19" s="270"/>
    </row>
    <row r="20" spans="1:20" ht="15.75">
      <c r="A20" s="386"/>
      <c r="B20" s="36">
        <f>'3-Pers'!A11</f>
        <v>7</v>
      </c>
      <c r="C20" s="261"/>
      <c r="D20" s="262"/>
      <c r="E20" s="262"/>
      <c r="F20" s="37">
        <f>'3-Pers'!B11</f>
        <v>0</v>
      </c>
      <c r="G20" s="37">
        <f>'3-Pers'!C11</f>
        <v>0</v>
      </c>
      <c r="H20" s="262"/>
      <c r="I20" s="262"/>
      <c r="J20" s="262"/>
      <c r="K20" s="263"/>
      <c r="L20" s="38">
        <f>WCode('3-Pers'!F11)</f>
      </c>
      <c r="M20" s="378">
        <f>ROUND('3-Pers'!Y11/3,0)</f>
        <v>0</v>
      </c>
      <c r="N20" s="36">
        <f>'3-Pers'!X11</f>
        <v>0</v>
      </c>
      <c r="O20" s="39">
        <f>'3-Pers'!I11</f>
        <v>0</v>
      </c>
      <c r="P20" s="265"/>
      <c r="Q20" s="386">
        <f>'3-Pers'!D11</f>
        <v>0</v>
      </c>
      <c r="R20" s="269"/>
      <c r="S20" s="267" t="s">
        <v>98</v>
      </c>
      <c r="T20" s="270"/>
    </row>
    <row r="21" spans="1:20" ht="15.75">
      <c r="A21" s="386"/>
      <c r="B21" s="36">
        <f>'3-Pers'!A12</f>
        <v>8</v>
      </c>
      <c r="C21" s="261"/>
      <c r="D21" s="262"/>
      <c r="E21" s="262"/>
      <c r="F21" s="37">
        <f>'3-Pers'!B12</f>
        <v>0</v>
      </c>
      <c r="G21" s="37">
        <f>'3-Pers'!C12</f>
        <v>0</v>
      </c>
      <c r="H21" s="262"/>
      <c r="I21" s="262"/>
      <c r="J21" s="262"/>
      <c r="K21" s="263"/>
      <c r="L21" s="38">
        <f>WCode('3-Pers'!F12)</f>
      </c>
      <c r="M21" s="378">
        <f>ROUND('3-Pers'!Y12/3,0)</f>
        <v>0</v>
      </c>
      <c r="N21" s="36">
        <f>'3-Pers'!X12</f>
        <v>0</v>
      </c>
      <c r="O21" s="39">
        <f>'3-Pers'!I12</f>
        <v>0</v>
      </c>
      <c r="P21" s="265"/>
      <c r="Q21" s="386">
        <f>'3-Pers'!D12</f>
        <v>0</v>
      </c>
      <c r="R21" s="269"/>
      <c r="S21" s="267" t="s">
        <v>98</v>
      </c>
      <c r="T21" s="270"/>
    </row>
    <row r="22" spans="1:20" ht="15.75">
      <c r="A22" s="386"/>
      <c r="B22" s="36">
        <f>'3-Pers'!A13</f>
        <v>9</v>
      </c>
      <c r="C22" s="261"/>
      <c r="D22" s="262"/>
      <c r="E22" s="262"/>
      <c r="F22" s="37">
        <f>'3-Pers'!B13</f>
        <v>0</v>
      </c>
      <c r="G22" s="37">
        <f>'3-Pers'!C13</f>
        <v>0</v>
      </c>
      <c r="H22" s="262"/>
      <c r="I22" s="262"/>
      <c r="J22" s="262"/>
      <c r="K22" s="263"/>
      <c r="L22" s="38">
        <f>WCode('3-Pers'!F13)</f>
        <v>1</v>
      </c>
      <c r="M22" s="378">
        <f>ROUND('3-Pers'!Y13/3,0)</f>
        <v>0</v>
      </c>
      <c r="N22" s="36">
        <f>'3-Pers'!X13</f>
        <v>0</v>
      </c>
      <c r="O22" s="39">
        <f>'3-Pers'!I13</f>
        <v>0</v>
      </c>
      <c r="P22" s="265"/>
      <c r="Q22" s="386">
        <f>'3-Pers'!D13</f>
        <v>0</v>
      </c>
      <c r="R22" s="269"/>
      <c r="S22" s="267"/>
      <c r="T22" s="270"/>
    </row>
    <row r="23" spans="1:20" ht="15.75">
      <c r="A23" s="386"/>
      <c r="B23" s="36">
        <f>'3-Pers'!A14</f>
        <v>10</v>
      </c>
      <c r="C23" s="261"/>
      <c r="D23" s="262"/>
      <c r="E23" s="262"/>
      <c r="F23" s="37">
        <f>'3-Pers'!B14</f>
        <v>0</v>
      </c>
      <c r="G23" s="37">
        <f>'3-Pers'!C14</f>
        <v>0</v>
      </c>
      <c r="H23" s="262"/>
      <c r="I23" s="262"/>
      <c r="J23" s="262"/>
      <c r="K23" s="263"/>
      <c r="L23" s="38">
        <f>WCode('3-Pers'!F14)</f>
      </c>
      <c r="M23" s="378">
        <f>ROUND('3-Pers'!Y14/3,0)</f>
        <v>0</v>
      </c>
      <c r="N23" s="36">
        <f>'3-Pers'!X14</f>
        <v>0</v>
      </c>
      <c r="O23" s="39">
        <f>'3-Pers'!I14</f>
        <v>0</v>
      </c>
      <c r="P23" s="265"/>
      <c r="Q23" s="386">
        <f>'3-Pers'!D14</f>
        <v>0</v>
      </c>
      <c r="R23" s="269"/>
      <c r="S23" s="267"/>
      <c r="T23" s="270"/>
    </row>
    <row r="24" spans="1:20" ht="15.75">
      <c r="A24" s="386"/>
      <c r="B24" s="36">
        <f>'3-Pers'!A15</f>
        <v>11</v>
      </c>
      <c r="C24" s="261"/>
      <c r="D24" s="262"/>
      <c r="E24" s="262"/>
      <c r="F24" s="37">
        <f>'3-Pers'!B15</f>
        <v>0</v>
      </c>
      <c r="G24" s="37">
        <f>'3-Pers'!C15</f>
        <v>0</v>
      </c>
      <c r="H24" s="262"/>
      <c r="I24" s="262"/>
      <c r="J24" s="262"/>
      <c r="K24" s="263"/>
      <c r="L24" s="38">
        <f>WCode('3-Pers'!F15)</f>
      </c>
      <c r="M24" s="378">
        <f>ROUND('3-Pers'!Y15/3,0)</f>
        <v>0</v>
      </c>
      <c r="N24" s="36">
        <f>'3-Pers'!X15</f>
        <v>0</v>
      </c>
      <c r="O24" s="39">
        <f>'3-Pers'!I15</f>
        <v>0</v>
      </c>
      <c r="P24" s="265"/>
      <c r="Q24" s="386">
        <f>'3-Pers'!D15</f>
        <v>0</v>
      </c>
      <c r="R24" s="269"/>
      <c r="S24" s="267"/>
      <c r="T24" s="270"/>
    </row>
    <row r="25" spans="1:20" ht="15.75">
      <c r="A25" s="386"/>
      <c r="B25" s="36">
        <f>'3-Pers'!A16</f>
        <v>12</v>
      </c>
      <c r="C25" s="261"/>
      <c r="D25" s="262"/>
      <c r="E25" s="262"/>
      <c r="F25" s="37">
        <f>'3-Pers'!B16</f>
        <v>0</v>
      </c>
      <c r="G25" s="37">
        <f>'3-Pers'!C16</f>
        <v>0</v>
      </c>
      <c r="H25" s="262"/>
      <c r="I25" s="262"/>
      <c r="J25" s="262"/>
      <c r="K25" s="263"/>
      <c r="L25" s="38">
        <f>WCode('3-Pers'!F16)</f>
      </c>
      <c r="M25" s="378">
        <f>ROUND('3-Pers'!Y16/3,0)</f>
        <v>0</v>
      </c>
      <c r="N25" s="36">
        <f>'3-Pers'!X16</f>
        <v>0</v>
      </c>
      <c r="O25" s="39">
        <f>'3-Pers'!I16</f>
        <v>0</v>
      </c>
      <c r="P25" s="265"/>
      <c r="Q25" s="386">
        <f>'3-Pers'!D16</f>
        <v>0</v>
      </c>
      <c r="R25" s="269"/>
      <c r="S25" s="267"/>
      <c r="T25" s="270"/>
    </row>
    <row r="26" spans="1:20" ht="15.75">
      <c r="A26" s="386"/>
      <c r="B26" s="36">
        <f>'3-Pers'!A17</f>
        <v>13</v>
      </c>
      <c r="C26" s="261"/>
      <c r="D26" s="262"/>
      <c r="E26" s="262"/>
      <c r="F26" s="37">
        <f>'3-Pers'!B17</f>
        <v>0</v>
      </c>
      <c r="G26" s="37">
        <f>'3-Pers'!C17</f>
        <v>0</v>
      </c>
      <c r="H26" s="262"/>
      <c r="I26" s="262"/>
      <c r="J26" s="262"/>
      <c r="K26" s="263"/>
      <c r="L26" s="38">
        <f>WCode('3-Pers'!F17)</f>
      </c>
      <c r="M26" s="378">
        <f>ROUND('3-Pers'!Y17/3,0)</f>
        <v>0</v>
      </c>
      <c r="N26" s="36">
        <f>'3-Pers'!X17</f>
        <v>0</v>
      </c>
      <c r="O26" s="39">
        <f>'3-Pers'!I17</f>
        <v>0</v>
      </c>
      <c r="P26" s="265"/>
      <c r="Q26" s="386">
        <f>'3-Pers'!D17</f>
        <v>0</v>
      </c>
      <c r="R26" s="269"/>
      <c r="S26" s="267"/>
      <c r="T26" s="270"/>
    </row>
    <row r="27" spans="1:20" ht="15.75">
      <c r="A27" s="386"/>
      <c r="B27" s="36">
        <f>'3-Pers'!A18</f>
        <v>14</v>
      </c>
      <c r="C27" s="261"/>
      <c r="D27" s="262"/>
      <c r="E27" s="262"/>
      <c r="F27" s="37">
        <f>'3-Pers'!B18</f>
        <v>0</v>
      </c>
      <c r="G27" s="37">
        <f>'3-Pers'!C18</f>
        <v>0</v>
      </c>
      <c r="H27" s="262"/>
      <c r="I27" s="262"/>
      <c r="J27" s="262"/>
      <c r="K27" s="263"/>
      <c r="L27" s="38">
        <f>WCode('3-Pers'!F18)</f>
      </c>
      <c r="M27" s="378">
        <f>ROUND('3-Pers'!Y18/3,0)</f>
        <v>0</v>
      </c>
      <c r="N27" s="36">
        <f>'3-Pers'!X18</f>
        <v>0</v>
      </c>
      <c r="O27" s="39">
        <f>'3-Pers'!I18</f>
        <v>0</v>
      </c>
      <c r="P27" s="265"/>
      <c r="Q27" s="386">
        <f>'3-Pers'!D18</f>
        <v>0</v>
      </c>
      <c r="R27" s="269"/>
      <c r="S27" s="267"/>
      <c r="T27" s="270"/>
    </row>
    <row r="28" spans="1:20" ht="15.75">
      <c r="A28" s="386"/>
      <c r="B28" s="36">
        <f>'3-Pers'!A19</f>
        <v>15</v>
      </c>
      <c r="C28" s="261"/>
      <c r="D28" s="262"/>
      <c r="E28" s="262"/>
      <c r="F28" s="37">
        <f>'3-Pers'!B19</f>
        <v>0</v>
      </c>
      <c r="G28" s="37">
        <f>'3-Pers'!C19</f>
        <v>0</v>
      </c>
      <c r="H28" s="262"/>
      <c r="I28" s="262"/>
      <c r="J28" s="262"/>
      <c r="K28" s="263"/>
      <c r="L28" s="38">
        <f>WCode('3-Pers'!F19)</f>
      </c>
      <c r="M28" s="378">
        <f>ROUND('3-Pers'!Y19/3,0)</f>
        <v>0</v>
      </c>
      <c r="N28" s="36">
        <f>'3-Pers'!X19</f>
        <v>0</v>
      </c>
      <c r="O28" s="39">
        <f>'3-Pers'!I19</f>
        <v>0</v>
      </c>
      <c r="P28" s="265"/>
      <c r="Q28" s="386">
        <f>'3-Pers'!D19</f>
        <v>0</v>
      </c>
      <c r="R28" s="269"/>
      <c r="S28" s="267"/>
      <c r="T28" s="270"/>
    </row>
    <row r="29" spans="1:20" ht="15.75">
      <c r="A29" s="386"/>
      <c r="B29" s="36">
        <f>'3-Pers'!A20</f>
        <v>16</v>
      </c>
      <c r="C29" s="261"/>
      <c r="D29" s="262"/>
      <c r="E29" s="262"/>
      <c r="F29" s="37">
        <f>'3-Pers'!B20</f>
        <v>0</v>
      </c>
      <c r="G29" s="37">
        <f>'3-Pers'!C20</f>
        <v>0</v>
      </c>
      <c r="H29" s="262"/>
      <c r="I29" s="262"/>
      <c r="J29" s="262"/>
      <c r="K29" s="263"/>
      <c r="L29" s="38">
        <f>WCode('3-Pers'!F20)</f>
      </c>
      <c r="M29" s="378">
        <f>ROUND('3-Pers'!Y20/3,0)</f>
        <v>0</v>
      </c>
      <c r="N29" s="36">
        <f>'3-Pers'!X20</f>
        <v>0</v>
      </c>
      <c r="O29" s="39">
        <f>'3-Pers'!I20</f>
        <v>0</v>
      </c>
      <c r="P29" s="265"/>
      <c r="Q29" s="386">
        <f>'3-Pers'!D20</f>
        <v>0</v>
      </c>
      <c r="R29" s="269"/>
      <c r="S29" s="267"/>
      <c r="T29" s="270"/>
    </row>
    <row r="30" spans="1:20" ht="15.75">
      <c r="A30" s="386"/>
      <c r="B30" s="36">
        <f>'3-Pers'!A21</f>
        <v>17</v>
      </c>
      <c r="C30" s="261"/>
      <c r="D30" s="262"/>
      <c r="E30" s="262"/>
      <c r="F30" s="37">
        <f>'3-Pers'!B21</f>
        <v>0</v>
      </c>
      <c r="G30" s="37">
        <f>'3-Pers'!C21</f>
        <v>0</v>
      </c>
      <c r="H30" s="262"/>
      <c r="I30" s="262"/>
      <c r="J30" s="262"/>
      <c r="K30" s="263"/>
      <c r="L30" s="38">
        <f>WCode('3-Pers'!F21)</f>
      </c>
      <c r="M30" s="378">
        <f>ROUND('3-Pers'!Y21/3,0)</f>
        <v>0</v>
      </c>
      <c r="N30" s="36">
        <f>'3-Pers'!X21</f>
        <v>0</v>
      </c>
      <c r="O30" s="39">
        <f>'3-Pers'!I21</f>
        <v>0</v>
      </c>
      <c r="P30" s="265"/>
      <c r="Q30" s="386">
        <f>'3-Pers'!D21</f>
        <v>0</v>
      </c>
      <c r="R30" s="269"/>
      <c r="S30" s="267"/>
      <c r="T30" s="270"/>
    </row>
    <row r="31" spans="1:20" ht="15.75">
      <c r="A31" s="386"/>
      <c r="B31" s="36">
        <f>'3-Pers'!A22</f>
        <v>18</v>
      </c>
      <c r="C31" s="261"/>
      <c r="D31" s="262"/>
      <c r="E31" s="262"/>
      <c r="F31" s="37">
        <f>'3-Pers'!B22</f>
        <v>0</v>
      </c>
      <c r="G31" s="37">
        <f>'3-Pers'!C22</f>
        <v>0</v>
      </c>
      <c r="H31" s="262"/>
      <c r="I31" s="262"/>
      <c r="J31" s="262"/>
      <c r="K31" s="263"/>
      <c r="L31" s="38">
        <f>WCode('3-Pers'!F22)</f>
      </c>
      <c r="M31" s="378">
        <f>ROUND('3-Pers'!Y22/3,0)</f>
        <v>0</v>
      </c>
      <c r="N31" s="36">
        <f>'3-Pers'!X22</f>
        <v>0</v>
      </c>
      <c r="O31" s="39">
        <f>'3-Pers'!I22</f>
        <v>0</v>
      </c>
      <c r="P31" s="265"/>
      <c r="Q31" s="386">
        <f>'3-Pers'!D22</f>
        <v>0</v>
      </c>
      <c r="R31" s="269"/>
      <c r="S31" s="267"/>
      <c r="T31" s="270"/>
    </row>
    <row r="32" spans="1:20" ht="15.75">
      <c r="A32" s="386"/>
      <c r="B32" s="36">
        <f>'3-Pers'!A23</f>
        <v>19</v>
      </c>
      <c r="C32" s="261"/>
      <c r="D32" s="262"/>
      <c r="E32" s="262"/>
      <c r="F32" s="37">
        <f>'3-Pers'!B23</f>
        <v>0</v>
      </c>
      <c r="G32" s="37">
        <f>'3-Pers'!C23</f>
        <v>0</v>
      </c>
      <c r="H32" s="262"/>
      <c r="I32" s="262"/>
      <c r="J32" s="262"/>
      <c r="K32" s="263"/>
      <c r="L32" s="38">
        <f>WCode('3-Pers'!F23)</f>
      </c>
      <c r="M32" s="378">
        <f>ROUND('3-Pers'!Y23/3,0)</f>
        <v>0</v>
      </c>
      <c r="N32" s="36">
        <f>'3-Pers'!X23</f>
        <v>0</v>
      </c>
      <c r="O32" s="39">
        <f>'3-Pers'!I23</f>
        <v>0</v>
      </c>
      <c r="P32" s="265"/>
      <c r="Q32" s="386">
        <f>'3-Pers'!D23</f>
        <v>0</v>
      </c>
      <c r="R32" s="269"/>
      <c r="S32" s="267"/>
      <c r="T32" s="270"/>
    </row>
    <row r="33" spans="1:20" ht="15.75">
      <c r="A33" s="386"/>
      <c r="B33" s="36">
        <f>'3-Pers'!A24</f>
        <v>20</v>
      </c>
      <c r="C33" s="261"/>
      <c r="D33" s="262"/>
      <c r="E33" s="262"/>
      <c r="F33" s="37">
        <f>'3-Pers'!B24</f>
        <v>0</v>
      </c>
      <c r="G33" s="37">
        <f>'3-Pers'!C24</f>
        <v>0</v>
      </c>
      <c r="H33" s="262"/>
      <c r="I33" s="262"/>
      <c r="J33" s="262"/>
      <c r="K33" s="263"/>
      <c r="L33" s="38">
        <f>WCode('3-Pers'!F24)</f>
      </c>
      <c r="M33" s="378">
        <f>ROUND('3-Pers'!Y24/3,0)</f>
        <v>0</v>
      </c>
      <c r="N33" s="36">
        <f>'3-Pers'!X24</f>
        <v>0</v>
      </c>
      <c r="O33" s="39">
        <f>'3-Pers'!I24</f>
        <v>0</v>
      </c>
      <c r="P33" s="265"/>
      <c r="Q33" s="386">
        <f>'3-Pers'!D24</f>
        <v>0</v>
      </c>
      <c r="R33" s="269"/>
      <c r="S33" s="267"/>
      <c r="T33" s="270"/>
    </row>
    <row r="34" spans="1:20" ht="15.75">
      <c r="A34" s="386"/>
      <c r="B34" s="36">
        <f>'3-Pers'!A25</f>
        <v>21</v>
      </c>
      <c r="C34" s="261"/>
      <c r="D34" s="262"/>
      <c r="E34" s="262"/>
      <c r="F34" s="37">
        <f>'3-Pers'!B25</f>
        <v>0</v>
      </c>
      <c r="G34" s="37">
        <f>'3-Pers'!C25</f>
        <v>0</v>
      </c>
      <c r="H34" s="262"/>
      <c r="I34" s="262"/>
      <c r="J34" s="262"/>
      <c r="K34" s="263"/>
      <c r="L34" s="38">
        <f>WCode('3-Pers'!F25)</f>
        <v>1</v>
      </c>
      <c r="M34" s="378">
        <f>ROUND('3-Pers'!Y25/3,0)</f>
        <v>0</v>
      </c>
      <c r="N34" s="36">
        <f>'3-Pers'!X25</f>
        <v>0</v>
      </c>
      <c r="O34" s="39">
        <f>'3-Pers'!I25</f>
        <v>0</v>
      </c>
      <c r="P34" s="265"/>
      <c r="Q34" s="386">
        <f>'3-Pers'!D25</f>
        <v>0</v>
      </c>
      <c r="R34" s="269"/>
      <c r="S34" s="267"/>
      <c r="T34" s="270"/>
    </row>
    <row r="35" spans="1:20" ht="15.75">
      <c r="A35" s="386"/>
      <c r="B35" s="36">
        <f>'3-Pers'!A26</f>
        <v>22</v>
      </c>
      <c r="C35" s="261"/>
      <c r="D35" s="262"/>
      <c r="E35" s="262"/>
      <c r="F35" s="37">
        <f>'3-Pers'!B26</f>
        <v>0</v>
      </c>
      <c r="G35" s="37">
        <f>'3-Pers'!C26</f>
        <v>0</v>
      </c>
      <c r="H35" s="262"/>
      <c r="I35" s="262"/>
      <c r="J35" s="262"/>
      <c r="K35" s="263"/>
      <c r="L35" s="38">
        <f>WCode('3-Pers'!F26)</f>
      </c>
      <c r="M35" s="378">
        <f>ROUND('3-Pers'!Y26/3,0)</f>
        <v>0</v>
      </c>
      <c r="N35" s="36">
        <f>'3-Pers'!X26</f>
        <v>0</v>
      </c>
      <c r="O35" s="39">
        <f>'3-Pers'!I26</f>
        <v>0</v>
      </c>
      <c r="P35" s="265"/>
      <c r="Q35" s="386">
        <f>'3-Pers'!D26</f>
        <v>0</v>
      </c>
      <c r="R35" s="269"/>
      <c r="S35" s="267"/>
      <c r="T35" s="270"/>
    </row>
    <row r="36" spans="1:24" ht="15.75">
      <c r="A36" s="386"/>
      <c r="B36" s="36">
        <f>'3-Pers'!A27</f>
        <v>23</v>
      </c>
      <c r="C36" s="261"/>
      <c r="D36" s="262"/>
      <c r="E36" s="262"/>
      <c r="F36" s="37">
        <f>'3-Pers'!B27</f>
        <v>0</v>
      </c>
      <c r="G36" s="37">
        <f>'3-Pers'!C27</f>
        <v>0</v>
      </c>
      <c r="H36" s="262"/>
      <c r="I36" s="262"/>
      <c r="J36" s="262"/>
      <c r="K36" s="263"/>
      <c r="L36" s="38">
        <f>WCode('3-Pers'!F27)</f>
      </c>
      <c r="M36" s="378">
        <f>ROUND('3-Pers'!Y27/3,0)</f>
        <v>0</v>
      </c>
      <c r="N36" s="36">
        <f>'3-Pers'!X27</f>
        <v>0</v>
      </c>
      <c r="O36" s="39">
        <f>'3-Pers'!I27</f>
        <v>0</v>
      </c>
      <c r="P36" s="265"/>
      <c r="Q36" s="386">
        <f>'3-Pers'!D27</f>
        <v>0</v>
      </c>
      <c r="R36" s="269"/>
      <c r="S36" s="267"/>
      <c r="T36" s="270"/>
      <c r="X36" s="18"/>
    </row>
    <row r="37" spans="1:20" ht="15.75">
      <c r="A37" s="386"/>
      <c r="B37" s="36">
        <f>'3-Pers'!A28</f>
        <v>24</v>
      </c>
      <c r="C37" s="261"/>
      <c r="D37" s="262"/>
      <c r="E37" s="262"/>
      <c r="F37" s="37">
        <f>'3-Pers'!B28</f>
        <v>0</v>
      </c>
      <c r="G37" s="37">
        <f>'3-Pers'!C28</f>
        <v>0</v>
      </c>
      <c r="H37" s="262"/>
      <c r="I37" s="262"/>
      <c r="J37" s="262"/>
      <c r="K37" s="263"/>
      <c r="L37" s="38">
        <f>WCode('3-Pers'!F28)</f>
      </c>
      <c r="M37" s="378">
        <f>ROUND('3-Pers'!Y28/3,0)</f>
        <v>0</v>
      </c>
      <c r="N37" s="36">
        <f>'3-Pers'!X28</f>
        <v>0</v>
      </c>
      <c r="O37" s="39">
        <f>'3-Pers'!I28</f>
        <v>0</v>
      </c>
      <c r="P37" s="265"/>
      <c r="Q37" s="386">
        <f>'3-Pers'!D28</f>
        <v>0</v>
      </c>
      <c r="R37" s="269"/>
      <c r="S37" s="267"/>
      <c r="T37" s="270"/>
    </row>
    <row r="38" spans="1:20" ht="15.75">
      <c r="A38" s="386"/>
      <c r="B38" s="36">
        <f>'3-Pers'!A29</f>
        <v>25</v>
      </c>
      <c r="C38" s="261"/>
      <c r="D38" s="262"/>
      <c r="E38" s="262"/>
      <c r="F38" s="37">
        <f>'3-Pers'!B29</f>
        <v>0</v>
      </c>
      <c r="G38" s="37">
        <f>'3-Pers'!C29</f>
        <v>0</v>
      </c>
      <c r="H38" s="262"/>
      <c r="I38" s="262"/>
      <c r="J38" s="262"/>
      <c r="K38" s="263"/>
      <c r="L38" s="38">
        <f>WCode('3-Pers'!F29)</f>
      </c>
      <c r="M38" s="378">
        <f>ROUND('3-Pers'!Y29/3,0)</f>
        <v>0</v>
      </c>
      <c r="N38" s="36">
        <f>'3-Pers'!X29</f>
        <v>0</v>
      </c>
      <c r="O38" s="39">
        <f>'3-Pers'!I29</f>
        <v>0</v>
      </c>
      <c r="P38" s="265"/>
      <c r="Q38" s="386">
        <f>'3-Pers'!D29</f>
        <v>0</v>
      </c>
      <c r="R38" s="269"/>
      <c r="S38" s="267"/>
      <c r="T38" s="270"/>
    </row>
    <row r="39" spans="1:20" ht="15.75">
      <c r="A39" s="386"/>
      <c r="B39" s="36">
        <f>'3-Pers'!A30</f>
        <v>26</v>
      </c>
      <c r="C39" s="261"/>
      <c r="D39" s="262"/>
      <c r="E39" s="262"/>
      <c r="F39" s="37">
        <f>'3-Pers'!B30</f>
        <v>0</v>
      </c>
      <c r="G39" s="37">
        <f>'3-Pers'!C30</f>
        <v>0</v>
      </c>
      <c r="H39" s="262"/>
      <c r="I39" s="262"/>
      <c r="J39" s="262"/>
      <c r="K39" s="263"/>
      <c r="L39" s="38">
        <f>WCode('3-Pers'!F30)</f>
      </c>
      <c r="M39" s="378">
        <f>ROUND('3-Pers'!Y30/3,0)</f>
        <v>0</v>
      </c>
      <c r="N39" s="36">
        <f>'3-Pers'!X30</f>
        <v>0</v>
      </c>
      <c r="O39" s="39">
        <f>'3-Pers'!I30</f>
        <v>0</v>
      </c>
      <c r="P39" s="265"/>
      <c r="Q39" s="386">
        <f>'3-Pers'!D30</f>
        <v>0</v>
      </c>
      <c r="R39" s="269"/>
      <c r="S39" s="267"/>
      <c r="T39" s="270"/>
    </row>
    <row r="40" spans="1:20" ht="15.75">
      <c r="A40" s="386"/>
      <c r="B40" s="36">
        <f>'3-Pers'!A31</f>
        <v>27</v>
      </c>
      <c r="C40" s="261"/>
      <c r="D40" s="262"/>
      <c r="E40" s="262"/>
      <c r="F40" s="37">
        <f>'3-Pers'!B31</f>
        <v>0</v>
      </c>
      <c r="G40" s="37">
        <f>'3-Pers'!C31</f>
        <v>0</v>
      </c>
      <c r="H40" s="262"/>
      <c r="I40" s="262"/>
      <c r="J40" s="262"/>
      <c r="K40" s="263"/>
      <c r="L40" s="38">
        <f>WCode('3-Pers'!F31)</f>
      </c>
      <c r="M40" s="378">
        <f>ROUND('3-Pers'!Y31/3,0)</f>
        <v>0</v>
      </c>
      <c r="N40" s="36">
        <f>'3-Pers'!X31</f>
        <v>0</v>
      </c>
      <c r="O40" s="39">
        <f>'3-Pers'!I31</f>
        <v>0</v>
      </c>
      <c r="P40" s="265"/>
      <c r="Q40" s="386">
        <f>'3-Pers'!D31</f>
        <v>0</v>
      </c>
      <c r="R40" s="269"/>
      <c r="S40" s="267"/>
      <c r="T40" s="270"/>
    </row>
    <row r="41" spans="1:20" ht="15.75">
      <c r="A41" s="386"/>
      <c r="B41" s="36">
        <f>'3-Pers'!A32</f>
        <v>28</v>
      </c>
      <c r="C41" s="261"/>
      <c r="D41" s="262"/>
      <c r="E41" s="262"/>
      <c r="F41" s="37">
        <f>'3-Pers'!B32</f>
        <v>0</v>
      </c>
      <c r="G41" s="37">
        <f>'3-Pers'!C32</f>
        <v>0</v>
      </c>
      <c r="H41" s="262"/>
      <c r="I41" s="262"/>
      <c r="J41" s="262"/>
      <c r="K41" s="263"/>
      <c r="L41" s="38">
        <f>WCode('3-Pers'!F32)</f>
      </c>
      <c r="M41" s="378">
        <f>ROUND('3-Pers'!Y32/3,0)</f>
        <v>0</v>
      </c>
      <c r="N41" s="36">
        <f>'3-Pers'!X32</f>
        <v>0</v>
      </c>
      <c r="O41" s="39">
        <f>'3-Pers'!I32</f>
        <v>0</v>
      </c>
      <c r="P41" s="265"/>
      <c r="Q41" s="386">
        <f>'3-Pers'!D32</f>
        <v>0</v>
      </c>
      <c r="R41" s="269"/>
      <c r="S41" s="267"/>
      <c r="T41" s="270"/>
    </row>
    <row r="42" spans="1:20" ht="15.75">
      <c r="A42" s="386"/>
      <c r="B42" s="36">
        <f>'3-Pers'!A33</f>
        <v>29</v>
      </c>
      <c r="C42" s="261"/>
      <c r="D42" s="262"/>
      <c r="E42" s="262"/>
      <c r="F42" s="37">
        <f>'3-Pers'!B33</f>
        <v>0</v>
      </c>
      <c r="G42" s="37">
        <f>'3-Pers'!C33</f>
        <v>0</v>
      </c>
      <c r="H42" s="262"/>
      <c r="I42" s="262"/>
      <c r="J42" s="262"/>
      <c r="K42" s="263"/>
      <c r="L42" s="38">
        <f>WCode('3-Pers'!F33)</f>
      </c>
      <c r="M42" s="378">
        <f>ROUND('3-Pers'!Y33/3,0)</f>
        <v>0</v>
      </c>
      <c r="N42" s="36">
        <f>'3-Pers'!X33</f>
        <v>0</v>
      </c>
      <c r="O42" s="39">
        <f>'3-Pers'!I33</f>
        <v>0</v>
      </c>
      <c r="P42" s="265"/>
      <c r="Q42" s="386">
        <f>'3-Pers'!D33</f>
        <v>0</v>
      </c>
      <c r="R42" s="266"/>
      <c r="S42" s="267"/>
      <c r="T42" s="268"/>
    </row>
    <row r="43" spans="1:20" ht="16.5" thickBot="1">
      <c r="A43" s="386"/>
      <c r="B43" s="36">
        <f>'3-Pers'!A34</f>
        <v>30</v>
      </c>
      <c r="C43" s="261"/>
      <c r="D43" s="262"/>
      <c r="E43" s="262"/>
      <c r="F43" s="37">
        <f>'3-Pers'!B34</f>
        <v>0</v>
      </c>
      <c r="G43" s="37">
        <f>'3-Pers'!C34</f>
        <v>0</v>
      </c>
      <c r="H43" s="262"/>
      <c r="I43" s="262"/>
      <c r="J43" s="262"/>
      <c r="K43" s="263"/>
      <c r="L43" s="38">
        <f>WCode('3-Pers'!F34)</f>
      </c>
      <c r="M43" s="378">
        <f>ROUND('3-Pers'!Y34/3,0)</f>
        <v>0</v>
      </c>
      <c r="N43" s="36">
        <f>'3-Pers'!X34</f>
        <v>0</v>
      </c>
      <c r="O43" s="39">
        <f>'3-Pers'!I34</f>
        <v>0</v>
      </c>
      <c r="P43" s="265"/>
      <c r="Q43" s="386">
        <f>'3-Pers'!D34</f>
        <v>0</v>
      </c>
      <c r="R43" s="269"/>
      <c r="S43" s="267"/>
      <c r="T43" s="270"/>
    </row>
    <row r="44" spans="1:20" ht="15.75" hidden="1" outlineLevel="1">
      <c r="A44" s="185"/>
      <c r="B44" s="36">
        <f>'3-Pers'!A35</f>
        <v>31</v>
      </c>
      <c r="C44" s="261"/>
      <c r="D44" s="262"/>
      <c r="E44" s="262"/>
      <c r="F44" s="37">
        <f>'3-Pers'!B35</f>
        <v>0</v>
      </c>
      <c r="G44" s="37">
        <f>'3-Pers'!C35</f>
        <v>0</v>
      </c>
      <c r="H44" s="262"/>
      <c r="I44" s="262"/>
      <c r="J44" s="262"/>
      <c r="K44" s="263"/>
      <c r="L44" s="38">
        <f>WCode('3-Pers'!F35)</f>
      </c>
      <c r="M44" s="378">
        <f>ROUND('3-Pers'!Y35/3,0)</f>
        <v>0</v>
      </c>
      <c r="N44" s="36">
        <f>'3-Pers'!X35</f>
        <v>0</v>
      </c>
      <c r="O44" s="39">
        <f>'3-Pers'!I35</f>
        <v>0</v>
      </c>
      <c r="P44" s="265"/>
      <c r="Q44" s="185">
        <f>'3-Pers'!D35</f>
        <v>0</v>
      </c>
      <c r="R44" s="269"/>
      <c r="S44" s="267"/>
      <c r="T44" s="270"/>
    </row>
    <row r="45" spans="1:20" ht="15.75" hidden="1" outlineLevel="1">
      <c r="A45" s="185"/>
      <c r="B45" s="36">
        <f>'3-Pers'!A36</f>
        <v>32</v>
      </c>
      <c r="C45" s="261"/>
      <c r="D45" s="262"/>
      <c r="E45" s="262"/>
      <c r="F45" s="37">
        <f>'3-Pers'!B36</f>
        <v>0</v>
      </c>
      <c r="G45" s="37">
        <f>'3-Pers'!C36</f>
        <v>0</v>
      </c>
      <c r="H45" s="262"/>
      <c r="I45" s="262"/>
      <c r="J45" s="262"/>
      <c r="K45" s="263"/>
      <c r="L45" s="38">
        <f>WCode('3-Pers'!F36)</f>
      </c>
      <c r="M45" s="378">
        <f>ROUND('3-Pers'!Y36/3,0)</f>
        <v>0</v>
      </c>
      <c r="N45" s="36">
        <f>'3-Pers'!X36</f>
        <v>0</v>
      </c>
      <c r="O45" s="39">
        <f>'3-Pers'!I36</f>
        <v>0</v>
      </c>
      <c r="P45" s="265"/>
      <c r="Q45" s="185">
        <f>'3-Pers'!D36</f>
        <v>0</v>
      </c>
      <c r="R45" s="271"/>
      <c r="S45" s="267"/>
      <c r="T45" s="270"/>
    </row>
    <row r="46" spans="1:20" ht="15.75" hidden="1" outlineLevel="1">
      <c r="A46" s="185"/>
      <c r="B46" s="36">
        <f>'3-Pers'!A37</f>
        <v>33</v>
      </c>
      <c r="C46" s="261"/>
      <c r="D46" s="262"/>
      <c r="E46" s="262"/>
      <c r="F46" s="37">
        <f>'3-Pers'!B37</f>
        <v>0</v>
      </c>
      <c r="G46" s="37">
        <f>'3-Pers'!C37</f>
        <v>0</v>
      </c>
      <c r="H46" s="262"/>
      <c r="I46" s="262"/>
      <c r="J46" s="262"/>
      <c r="K46" s="263"/>
      <c r="L46" s="38">
        <f>WCode('3-Pers'!F37)</f>
      </c>
      <c r="M46" s="378">
        <f>ROUND('3-Pers'!Y37/3,0)</f>
        <v>0</v>
      </c>
      <c r="N46" s="36">
        <f>'3-Pers'!X37</f>
        <v>0</v>
      </c>
      <c r="O46" s="39">
        <f>'3-Pers'!I37</f>
        <v>0</v>
      </c>
      <c r="P46" s="265"/>
      <c r="Q46" s="185">
        <f>'3-Pers'!D37</f>
        <v>0</v>
      </c>
      <c r="R46" s="269"/>
      <c r="S46" s="267"/>
      <c r="T46" s="270"/>
    </row>
    <row r="47" spans="1:20" ht="15.75" hidden="1" outlineLevel="1">
      <c r="A47" s="185"/>
      <c r="B47" s="36">
        <f>'3-Pers'!A38</f>
        <v>34</v>
      </c>
      <c r="C47" s="261"/>
      <c r="D47" s="262"/>
      <c r="E47" s="262"/>
      <c r="F47" s="37">
        <f>'3-Pers'!B38</f>
        <v>0</v>
      </c>
      <c r="G47" s="37">
        <f>'3-Pers'!C38</f>
        <v>0</v>
      </c>
      <c r="H47" s="262"/>
      <c r="I47" s="262"/>
      <c r="J47" s="262"/>
      <c r="K47" s="263"/>
      <c r="L47" s="38">
        <f>WCode('3-Pers'!F38)</f>
      </c>
      <c r="M47" s="378">
        <f>ROUND('3-Pers'!Y38/3,0)</f>
        <v>0</v>
      </c>
      <c r="N47" s="36">
        <f>'3-Pers'!X38</f>
        <v>0</v>
      </c>
      <c r="O47" s="39">
        <f>'3-Pers'!I38</f>
        <v>0</v>
      </c>
      <c r="P47" s="265"/>
      <c r="Q47" s="185">
        <f>'3-Pers'!D38</f>
        <v>0</v>
      </c>
      <c r="R47" s="269"/>
      <c r="S47" s="267"/>
      <c r="T47" s="270"/>
    </row>
    <row r="48" spans="1:20" ht="15.75" hidden="1" outlineLevel="1">
      <c r="A48" s="185"/>
      <c r="B48" s="36">
        <f>'3-Pers'!A39</f>
        <v>35</v>
      </c>
      <c r="C48" s="261"/>
      <c r="D48" s="262"/>
      <c r="E48" s="262"/>
      <c r="F48" s="37">
        <f>'3-Pers'!B39</f>
        <v>0</v>
      </c>
      <c r="G48" s="37">
        <f>'3-Pers'!C39</f>
        <v>0</v>
      </c>
      <c r="H48" s="262"/>
      <c r="I48" s="262"/>
      <c r="J48" s="262"/>
      <c r="K48" s="263"/>
      <c r="L48" s="38">
        <f>WCode('3-Pers'!F39)</f>
      </c>
      <c r="M48" s="378">
        <f>ROUND('3-Pers'!Y39/3,0)</f>
        <v>0</v>
      </c>
      <c r="N48" s="36">
        <f>'3-Pers'!X39</f>
        <v>0</v>
      </c>
      <c r="O48" s="39">
        <f>'3-Pers'!I39</f>
        <v>0</v>
      </c>
      <c r="P48" s="265"/>
      <c r="Q48" s="185">
        <f>'3-Pers'!D39</f>
        <v>0</v>
      </c>
      <c r="R48" s="269"/>
      <c r="S48" s="267"/>
      <c r="T48" s="270"/>
    </row>
    <row r="49" spans="1:20" ht="15.75" hidden="1" outlineLevel="1">
      <c r="A49" s="185"/>
      <c r="B49" s="36">
        <f>'3-Pers'!A40</f>
        <v>36</v>
      </c>
      <c r="C49" s="261"/>
      <c r="D49" s="262"/>
      <c r="E49" s="262"/>
      <c r="F49" s="37">
        <f>'3-Pers'!B40</f>
        <v>0</v>
      </c>
      <c r="G49" s="37">
        <f>'3-Pers'!C40</f>
        <v>0</v>
      </c>
      <c r="H49" s="262"/>
      <c r="I49" s="262"/>
      <c r="J49" s="262"/>
      <c r="K49" s="263"/>
      <c r="L49" s="38">
        <f>WCode('3-Pers'!F40)</f>
      </c>
      <c r="M49" s="378">
        <f>ROUND('3-Pers'!Y40/3,0)</f>
        <v>0</v>
      </c>
      <c r="N49" s="36">
        <f>'3-Pers'!X40</f>
        <v>0</v>
      </c>
      <c r="O49" s="39">
        <f>'3-Pers'!I40</f>
        <v>0</v>
      </c>
      <c r="P49" s="265"/>
      <c r="Q49" s="185">
        <f>'3-Pers'!D40</f>
        <v>0</v>
      </c>
      <c r="R49" s="269"/>
      <c r="S49" s="267"/>
      <c r="T49" s="270"/>
    </row>
    <row r="50" spans="1:20" ht="15.75" hidden="1" outlineLevel="1">
      <c r="A50" s="185"/>
      <c r="B50" s="36">
        <f>'3-Pers'!A41</f>
        <v>37</v>
      </c>
      <c r="C50" s="261"/>
      <c r="D50" s="262"/>
      <c r="E50" s="262"/>
      <c r="F50" s="37">
        <f>'3-Pers'!B41</f>
        <v>0</v>
      </c>
      <c r="G50" s="37">
        <f>'3-Pers'!C41</f>
        <v>0</v>
      </c>
      <c r="H50" s="262"/>
      <c r="I50" s="262"/>
      <c r="J50" s="262"/>
      <c r="K50" s="263"/>
      <c r="L50" s="38">
        <f>WCode('3-Pers'!F41)</f>
      </c>
      <c r="M50" s="378">
        <f>ROUND('3-Pers'!Y41/3,0)</f>
        <v>0</v>
      </c>
      <c r="N50" s="36">
        <f>'3-Pers'!X41</f>
        <v>0</v>
      </c>
      <c r="O50" s="39">
        <f>'3-Pers'!I41</f>
        <v>0</v>
      </c>
      <c r="P50" s="265"/>
      <c r="Q50" s="185">
        <f>'3-Pers'!D41</f>
        <v>0</v>
      </c>
      <c r="R50" s="269"/>
      <c r="S50" s="267"/>
      <c r="T50" s="270"/>
    </row>
    <row r="51" spans="1:20" ht="15.75" hidden="1" outlineLevel="1">
      <c r="A51" s="185"/>
      <c r="B51" s="36">
        <f>'3-Pers'!A42</f>
        <v>38</v>
      </c>
      <c r="C51" s="261"/>
      <c r="D51" s="262"/>
      <c r="E51" s="262"/>
      <c r="F51" s="37">
        <f>'3-Pers'!B42</f>
        <v>0</v>
      </c>
      <c r="G51" s="37">
        <f>'3-Pers'!C42</f>
        <v>0</v>
      </c>
      <c r="H51" s="262"/>
      <c r="I51" s="262"/>
      <c r="J51" s="262"/>
      <c r="K51" s="263"/>
      <c r="L51" s="38">
        <f>WCode('3-Pers'!F42)</f>
      </c>
      <c r="M51" s="378">
        <f>ROUND('3-Pers'!Y42/3,0)</f>
        <v>0</v>
      </c>
      <c r="N51" s="36">
        <f>'3-Pers'!X42</f>
        <v>0</v>
      </c>
      <c r="O51" s="39">
        <f>'3-Pers'!I42</f>
        <v>0</v>
      </c>
      <c r="P51" s="265"/>
      <c r="Q51" s="185">
        <f>'3-Pers'!D42</f>
        <v>0</v>
      </c>
      <c r="R51" s="269"/>
      <c r="S51" s="267"/>
      <c r="T51" s="270"/>
    </row>
    <row r="52" spans="1:20" ht="15.75" hidden="1" outlineLevel="1">
      <c r="A52" s="185"/>
      <c r="B52" s="36">
        <f>'3-Pers'!A43</f>
        <v>39</v>
      </c>
      <c r="C52" s="261"/>
      <c r="D52" s="262"/>
      <c r="E52" s="262"/>
      <c r="F52" s="37">
        <f>'3-Pers'!B43</f>
        <v>0</v>
      </c>
      <c r="G52" s="37">
        <f>'3-Pers'!C43</f>
        <v>0</v>
      </c>
      <c r="H52" s="262"/>
      <c r="I52" s="262"/>
      <c r="J52" s="262"/>
      <c r="K52" s="263"/>
      <c r="L52" s="38">
        <f>WCode('3-Pers'!F43)</f>
      </c>
      <c r="M52" s="378">
        <f>ROUND('3-Pers'!Y43/3,0)</f>
        <v>0</v>
      </c>
      <c r="N52" s="36">
        <f>'3-Pers'!X43</f>
        <v>0</v>
      </c>
      <c r="O52" s="39">
        <f>'3-Pers'!I43</f>
        <v>0</v>
      </c>
      <c r="P52" s="265"/>
      <c r="Q52" s="185">
        <f>'3-Pers'!D43</f>
        <v>0</v>
      </c>
      <c r="R52" s="269"/>
      <c r="S52" s="267"/>
      <c r="T52" s="270"/>
    </row>
    <row r="53" spans="1:20" ht="15.75" hidden="1" outlineLevel="1">
      <c r="A53" s="185"/>
      <c r="B53" s="36">
        <f>'3-Pers'!A44</f>
        <v>40</v>
      </c>
      <c r="C53" s="261"/>
      <c r="D53" s="262"/>
      <c r="E53" s="262"/>
      <c r="F53" s="37">
        <f>'3-Pers'!B44</f>
        <v>0</v>
      </c>
      <c r="G53" s="37">
        <f>'3-Pers'!C44</f>
        <v>0</v>
      </c>
      <c r="H53" s="262"/>
      <c r="I53" s="262"/>
      <c r="J53" s="262"/>
      <c r="K53" s="263"/>
      <c r="L53" s="38">
        <f>WCode('3-Pers'!F44)</f>
      </c>
      <c r="M53" s="378">
        <f>ROUND('3-Pers'!Y44/3,0)</f>
        <v>0</v>
      </c>
      <c r="N53" s="36">
        <f>'3-Pers'!X44</f>
        <v>0</v>
      </c>
      <c r="O53" s="39">
        <f>'3-Pers'!I44</f>
        <v>0</v>
      </c>
      <c r="P53" s="265"/>
      <c r="Q53" s="185">
        <f>'3-Pers'!D44</f>
        <v>0</v>
      </c>
      <c r="R53" s="269"/>
      <c r="S53" s="267"/>
      <c r="T53" s="270"/>
    </row>
    <row r="54" spans="1:20" ht="15.75" hidden="1" outlineLevel="1">
      <c r="A54" s="185"/>
      <c r="B54" s="36">
        <f>'3-Pers'!A45</f>
        <v>41</v>
      </c>
      <c r="C54" s="261"/>
      <c r="D54" s="262"/>
      <c r="E54" s="262"/>
      <c r="F54" s="37">
        <f>'3-Pers'!B45</f>
        <v>0</v>
      </c>
      <c r="G54" s="37">
        <f>'3-Pers'!C45</f>
        <v>0</v>
      </c>
      <c r="H54" s="262"/>
      <c r="I54" s="262"/>
      <c r="J54" s="262"/>
      <c r="K54" s="263"/>
      <c r="L54" s="38">
        <f>WCode('3-Pers'!F45)</f>
      </c>
      <c r="M54" s="378">
        <f>ROUND('3-Pers'!Y45/3,0)</f>
        <v>0</v>
      </c>
      <c r="N54" s="36">
        <f>'3-Pers'!X45</f>
        <v>0</v>
      </c>
      <c r="O54" s="39">
        <f>'3-Pers'!I45</f>
        <v>0</v>
      </c>
      <c r="P54" s="265"/>
      <c r="Q54" s="185">
        <f>'3-Pers'!D45</f>
        <v>0</v>
      </c>
      <c r="R54" s="269"/>
      <c r="S54" s="267"/>
      <c r="T54" s="270"/>
    </row>
    <row r="55" spans="1:20" ht="15.75" hidden="1" outlineLevel="1">
      <c r="A55" s="185"/>
      <c r="B55" s="36">
        <f>'3-Pers'!A46</f>
        <v>42</v>
      </c>
      <c r="C55" s="261"/>
      <c r="D55" s="262"/>
      <c r="E55" s="262"/>
      <c r="F55" s="37">
        <f>'3-Pers'!B46</f>
        <v>0</v>
      </c>
      <c r="G55" s="37">
        <f>'3-Pers'!C46</f>
        <v>0</v>
      </c>
      <c r="H55" s="262"/>
      <c r="I55" s="262"/>
      <c r="J55" s="262"/>
      <c r="K55" s="263"/>
      <c r="L55" s="38">
        <f>WCode('3-Pers'!F46)</f>
      </c>
      <c r="M55" s="378">
        <f>ROUND('3-Pers'!Y46/3,0)</f>
        <v>0</v>
      </c>
      <c r="N55" s="36">
        <f>'3-Pers'!X46</f>
        <v>0</v>
      </c>
      <c r="O55" s="39">
        <f>'3-Pers'!I46</f>
        <v>0</v>
      </c>
      <c r="P55" s="265"/>
      <c r="Q55" s="185">
        <f>'3-Pers'!D46</f>
        <v>0</v>
      </c>
      <c r="R55" s="269"/>
      <c r="S55" s="267"/>
      <c r="T55" s="270"/>
    </row>
    <row r="56" spans="1:20" ht="15.75" hidden="1" outlineLevel="1">
      <c r="A56" s="185"/>
      <c r="B56" s="36">
        <f>'3-Pers'!A47</f>
        <v>43</v>
      </c>
      <c r="C56" s="261"/>
      <c r="D56" s="262"/>
      <c r="E56" s="262"/>
      <c r="F56" s="37">
        <f>'3-Pers'!B47</f>
        <v>0</v>
      </c>
      <c r="G56" s="37">
        <f>'3-Pers'!C47</f>
        <v>0</v>
      </c>
      <c r="H56" s="262"/>
      <c r="I56" s="262"/>
      <c r="J56" s="262"/>
      <c r="K56" s="263"/>
      <c r="L56" s="38">
        <f>WCode('3-Pers'!F47)</f>
      </c>
      <c r="M56" s="378">
        <f>ROUND('3-Pers'!Y47/3,0)</f>
        <v>0</v>
      </c>
      <c r="N56" s="36">
        <f>'3-Pers'!X47</f>
        <v>0</v>
      </c>
      <c r="O56" s="39">
        <f>'3-Pers'!I47</f>
        <v>0</v>
      </c>
      <c r="P56" s="265"/>
      <c r="Q56" s="185">
        <f>'3-Pers'!D47</f>
        <v>0</v>
      </c>
      <c r="R56" s="269"/>
      <c r="S56" s="267"/>
      <c r="T56" s="270"/>
    </row>
    <row r="57" spans="1:20" ht="15.75" hidden="1" outlineLevel="1">
      <c r="A57" s="185"/>
      <c r="B57" s="36">
        <f>'3-Pers'!A48</f>
        <v>44</v>
      </c>
      <c r="C57" s="261"/>
      <c r="D57" s="262"/>
      <c r="E57" s="262"/>
      <c r="F57" s="37">
        <f>'3-Pers'!B48</f>
        <v>0</v>
      </c>
      <c r="G57" s="37">
        <f>'3-Pers'!C48</f>
        <v>0</v>
      </c>
      <c r="H57" s="262"/>
      <c r="I57" s="262"/>
      <c r="J57" s="262"/>
      <c r="K57" s="263"/>
      <c r="L57" s="38">
        <f>WCode('3-Pers'!F48)</f>
      </c>
      <c r="M57" s="378">
        <f>ROUND('3-Pers'!Y48/3,0)</f>
        <v>0</v>
      </c>
      <c r="N57" s="36">
        <f>'3-Pers'!X48</f>
        <v>0</v>
      </c>
      <c r="O57" s="39">
        <f>'3-Pers'!I48</f>
        <v>0</v>
      </c>
      <c r="P57" s="265"/>
      <c r="Q57" s="185">
        <f>'3-Pers'!D48</f>
        <v>0</v>
      </c>
      <c r="R57" s="269"/>
      <c r="S57" s="267"/>
      <c r="T57" s="270"/>
    </row>
    <row r="58" spans="1:20" ht="15.75" hidden="1" outlineLevel="1">
      <c r="A58" s="185"/>
      <c r="B58" s="36">
        <f>'3-Pers'!A49</f>
        <v>45</v>
      </c>
      <c r="C58" s="261"/>
      <c r="D58" s="262"/>
      <c r="E58" s="262"/>
      <c r="F58" s="37">
        <f>'3-Pers'!B49</f>
        <v>0</v>
      </c>
      <c r="G58" s="37">
        <f>'3-Pers'!C49</f>
        <v>0</v>
      </c>
      <c r="H58" s="262"/>
      <c r="I58" s="262"/>
      <c r="J58" s="262"/>
      <c r="K58" s="263"/>
      <c r="L58" s="38">
        <f>WCode('3-Pers'!F49)</f>
      </c>
      <c r="M58" s="378">
        <f>ROUND('3-Pers'!Y49/3,0)</f>
        <v>0</v>
      </c>
      <c r="N58" s="36">
        <f>'3-Pers'!X49</f>
        <v>0</v>
      </c>
      <c r="O58" s="39">
        <f>'3-Pers'!I49</f>
        <v>0</v>
      </c>
      <c r="P58" s="265"/>
      <c r="Q58" s="185">
        <f>'3-Pers'!D49</f>
        <v>0</v>
      </c>
      <c r="R58" s="269"/>
      <c r="S58" s="267"/>
      <c r="T58" s="270"/>
    </row>
    <row r="59" spans="1:20" ht="15.75" hidden="1" outlineLevel="1">
      <c r="A59" s="185"/>
      <c r="B59" s="36">
        <f>'3-Pers'!A50</f>
        <v>46</v>
      </c>
      <c r="C59" s="261"/>
      <c r="D59" s="262"/>
      <c r="E59" s="262"/>
      <c r="F59" s="37">
        <f>'3-Pers'!B50</f>
        <v>0</v>
      </c>
      <c r="G59" s="37">
        <f>'3-Pers'!C50</f>
        <v>0</v>
      </c>
      <c r="H59" s="262"/>
      <c r="I59" s="262"/>
      <c r="J59" s="262"/>
      <c r="K59" s="263"/>
      <c r="L59" s="38">
        <f>WCode('3-Pers'!F50)</f>
      </c>
      <c r="M59" s="378">
        <f>ROUND('3-Pers'!Y50/3,0)</f>
        <v>0</v>
      </c>
      <c r="N59" s="36">
        <f>'3-Pers'!X50</f>
        <v>0</v>
      </c>
      <c r="O59" s="39">
        <f>'3-Pers'!I50</f>
        <v>0</v>
      </c>
      <c r="P59" s="265"/>
      <c r="Q59" s="185">
        <f>'3-Pers'!D50</f>
        <v>0</v>
      </c>
      <c r="R59" s="269"/>
      <c r="S59" s="267"/>
      <c r="T59" s="270"/>
    </row>
    <row r="60" spans="1:20" ht="15.75" hidden="1" outlineLevel="1">
      <c r="A60" s="185"/>
      <c r="B60" s="36">
        <f>'3-Pers'!A51</f>
        <v>47</v>
      </c>
      <c r="C60" s="261"/>
      <c r="D60" s="262"/>
      <c r="E60" s="262"/>
      <c r="F60" s="37">
        <f>'3-Pers'!B51</f>
        <v>0</v>
      </c>
      <c r="G60" s="37">
        <f>'3-Pers'!C51</f>
        <v>0</v>
      </c>
      <c r="H60" s="262"/>
      <c r="I60" s="262"/>
      <c r="J60" s="262"/>
      <c r="K60" s="263"/>
      <c r="L60" s="38">
        <f>WCode('3-Pers'!F51)</f>
      </c>
      <c r="M60" s="378">
        <f>ROUND('3-Pers'!Y51/3,0)</f>
        <v>0</v>
      </c>
      <c r="N60" s="36">
        <f>'3-Pers'!X51</f>
        <v>0</v>
      </c>
      <c r="O60" s="39">
        <f>'3-Pers'!I51</f>
        <v>0</v>
      </c>
      <c r="P60" s="265"/>
      <c r="Q60" s="185">
        <f>'3-Pers'!D51</f>
        <v>0</v>
      </c>
      <c r="R60" s="269"/>
      <c r="S60" s="267"/>
      <c r="T60" s="270"/>
    </row>
    <row r="61" spans="1:20" ht="15.75" hidden="1" outlineLevel="1">
      <c r="A61" s="185"/>
      <c r="B61" s="36">
        <f>'3-Pers'!A52</f>
        <v>48</v>
      </c>
      <c r="C61" s="261"/>
      <c r="D61" s="262"/>
      <c r="E61" s="262"/>
      <c r="F61" s="37">
        <f>'3-Pers'!B52</f>
        <v>0</v>
      </c>
      <c r="G61" s="37">
        <f>'3-Pers'!C52</f>
        <v>0</v>
      </c>
      <c r="H61" s="262"/>
      <c r="I61" s="262"/>
      <c r="J61" s="262"/>
      <c r="K61" s="263"/>
      <c r="L61" s="38">
        <f>WCode('3-Pers'!F52)</f>
      </c>
      <c r="M61" s="378">
        <f>ROUND('3-Pers'!Y52/3,0)</f>
        <v>0</v>
      </c>
      <c r="N61" s="36">
        <f>'3-Pers'!X52</f>
        <v>0</v>
      </c>
      <c r="O61" s="39">
        <f>'3-Pers'!I52</f>
        <v>0</v>
      </c>
      <c r="P61" s="265"/>
      <c r="Q61" s="185">
        <f>'3-Pers'!D52</f>
        <v>0</v>
      </c>
      <c r="R61" s="269"/>
      <c r="S61" s="267"/>
      <c r="T61" s="270"/>
    </row>
    <row r="62" spans="1:20" ht="15.75" hidden="1" outlineLevel="1">
      <c r="A62" s="185"/>
      <c r="B62" s="36">
        <f>'3-Pers'!A53</f>
        <v>49</v>
      </c>
      <c r="C62" s="261"/>
      <c r="D62" s="262"/>
      <c r="E62" s="262"/>
      <c r="F62" s="37">
        <f>'3-Pers'!B53</f>
        <v>0</v>
      </c>
      <c r="G62" s="37">
        <f>'3-Pers'!C53</f>
        <v>0</v>
      </c>
      <c r="H62" s="262"/>
      <c r="I62" s="262"/>
      <c r="J62" s="262"/>
      <c r="K62" s="263"/>
      <c r="L62" s="38">
        <f>WCode('3-Pers'!F53)</f>
      </c>
      <c r="M62" s="378">
        <f>ROUND('3-Pers'!Y53/3,0)</f>
        <v>0</v>
      </c>
      <c r="N62" s="36">
        <f>'3-Pers'!X53</f>
        <v>0</v>
      </c>
      <c r="O62" s="39">
        <f>'3-Pers'!I53</f>
        <v>0</v>
      </c>
      <c r="P62" s="265"/>
      <c r="Q62" s="185">
        <f>'3-Pers'!D53</f>
        <v>0</v>
      </c>
      <c r="R62" s="269"/>
      <c r="S62" s="267"/>
      <c r="T62" s="270"/>
    </row>
    <row r="63" spans="1:20" ht="15.75" hidden="1" outlineLevel="1">
      <c r="A63" s="185"/>
      <c r="B63" s="36">
        <f>'3-Pers'!A54</f>
        <v>50</v>
      </c>
      <c r="C63" s="261"/>
      <c r="D63" s="262"/>
      <c r="E63" s="262"/>
      <c r="F63" s="37">
        <f>'3-Pers'!B54</f>
        <v>0</v>
      </c>
      <c r="G63" s="37">
        <f>'3-Pers'!C54</f>
        <v>0</v>
      </c>
      <c r="H63" s="262"/>
      <c r="I63" s="262"/>
      <c r="J63" s="262"/>
      <c r="K63" s="263"/>
      <c r="L63" s="38">
        <f>WCode('3-Pers'!F54)</f>
      </c>
      <c r="M63" s="378">
        <f>ROUND('3-Pers'!Y54/3,0)</f>
        <v>0</v>
      </c>
      <c r="N63" s="36">
        <f>'3-Pers'!X54</f>
        <v>0</v>
      </c>
      <c r="O63" s="39">
        <f>'3-Pers'!I54</f>
        <v>0</v>
      </c>
      <c r="P63" s="265"/>
      <c r="Q63" s="185">
        <f>'3-Pers'!D54</f>
        <v>0</v>
      </c>
      <c r="R63" s="269"/>
      <c r="S63" s="267"/>
      <c r="T63" s="270"/>
    </row>
    <row r="64" spans="1:24" ht="15.75" hidden="1" outlineLevel="1">
      <c r="A64" s="185"/>
      <c r="B64" s="36">
        <f>'3-Pers'!A55</f>
        <v>51</v>
      </c>
      <c r="C64" s="261"/>
      <c r="D64" s="262"/>
      <c r="E64" s="262"/>
      <c r="F64" s="37">
        <f>'3-Pers'!B55</f>
        <v>0</v>
      </c>
      <c r="G64" s="37">
        <f>'3-Pers'!C55</f>
        <v>0</v>
      </c>
      <c r="H64" s="262"/>
      <c r="I64" s="262"/>
      <c r="J64" s="262"/>
      <c r="K64" s="263"/>
      <c r="L64" s="38">
        <f>WCode('3-Pers'!F55)</f>
      </c>
      <c r="M64" s="378">
        <f>ROUND('3-Pers'!Y55/3,0)</f>
        <v>0</v>
      </c>
      <c r="N64" s="36">
        <f>'3-Pers'!X55</f>
        <v>0</v>
      </c>
      <c r="O64" s="39">
        <f>'3-Pers'!I55</f>
        <v>0</v>
      </c>
      <c r="P64" s="265"/>
      <c r="Q64" s="185">
        <f>'3-Pers'!D55</f>
        <v>0</v>
      </c>
      <c r="R64" s="269"/>
      <c r="S64" s="267"/>
      <c r="T64" s="270"/>
      <c r="X64" s="18"/>
    </row>
    <row r="65" spans="1:20" ht="15.75" hidden="1" outlineLevel="1">
      <c r="A65" s="185"/>
      <c r="B65" s="36">
        <f>'3-Pers'!A56</f>
        <v>52</v>
      </c>
      <c r="C65" s="261"/>
      <c r="D65" s="262"/>
      <c r="E65" s="262"/>
      <c r="F65" s="37">
        <f>'3-Pers'!B56</f>
        <v>0</v>
      </c>
      <c r="G65" s="37">
        <f>'3-Pers'!C56</f>
        <v>0</v>
      </c>
      <c r="H65" s="262"/>
      <c r="I65" s="262"/>
      <c r="J65" s="262"/>
      <c r="K65" s="263"/>
      <c r="L65" s="38">
        <f>WCode('3-Pers'!F56)</f>
      </c>
      <c r="M65" s="378">
        <f>ROUND('3-Pers'!Y56/3,0)</f>
        <v>0</v>
      </c>
      <c r="N65" s="36">
        <f>'3-Pers'!X56</f>
        <v>0</v>
      </c>
      <c r="O65" s="39">
        <f>'3-Pers'!I56</f>
        <v>0</v>
      </c>
      <c r="P65" s="265"/>
      <c r="Q65" s="185">
        <f>'3-Pers'!D56</f>
        <v>0</v>
      </c>
      <c r="R65" s="269"/>
      <c r="S65" s="267"/>
      <c r="T65" s="270"/>
    </row>
    <row r="66" spans="1:20" ht="15.75" hidden="1" outlineLevel="1">
      <c r="A66" s="185"/>
      <c r="B66" s="36">
        <f>'3-Pers'!A57</f>
        <v>53</v>
      </c>
      <c r="C66" s="261"/>
      <c r="D66" s="262"/>
      <c r="E66" s="262"/>
      <c r="F66" s="37">
        <f>'3-Pers'!B57</f>
        <v>0</v>
      </c>
      <c r="G66" s="37">
        <f>'3-Pers'!C57</f>
        <v>0</v>
      </c>
      <c r="H66" s="262"/>
      <c r="I66" s="262"/>
      <c r="J66" s="262"/>
      <c r="K66" s="263"/>
      <c r="L66" s="38">
        <f>WCode('3-Pers'!F57)</f>
      </c>
      <c r="M66" s="378">
        <f>ROUND('3-Pers'!Y57/3,0)</f>
        <v>0</v>
      </c>
      <c r="N66" s="36">
        <f>'3-Pers'!X57</f>
        <v>0</v>
      </c>
      <c r="O66" s="39">
        <f>'3-Pers'!I57</f>
        <v>0</v>
      </c>
      <c r="P66" s="265"/>
      <c r="Q66" s="185">
        <f>'3-Pers'!D57</f>
        <v>0</v>
      </c>
      <c r="R66" s="269"/>
      <c r="S66" s="267"/>
      <c r="T66" s="270"/>
    </row>
    <row r="67" spans="1:20" ht="15.75" hidden="1" outlineLevel="1">
      <c r="A67" s="185"/>
      <c r="B67" s="36">
        <f>'3-Pers'!A58</f>
        <v>54</v>
      </c>
      <c r="C67" s="261"/>
      <c r="D67" s="262"/>
      <c r="E67" s="262"/>
      <c r="F67" s="37">
        <f>'3-Pers'!B58</f>
        <v>0</v>
      </c>
      <c r="G67" s="37">
        <f>'3-Pers'!C58</f>
        <v>0</v>
      </c>
      <c r="H67" s="262"/>
      <c r="I67" s="262"/>
      <c r="J67" s="262"/>
      <c r="K67" s="263"/>
      <c r="L67" s="38">
        <f>WCode('3-Pers'!F58)</f>
      </c>
      <c r="M67" s="378">
        <f>ROUND('3-Pers'!Y58/3,0)</f>
        <v>0</v>
      </c>
      <c r="N67" s="36">
        <f>'3-Pers'!X58</f>
        <v>0</v>
      </c>
      <c r="O67" s="39">
        <f>'3-Pers'!I58</f>
        <v>0</v>
      </c>
      <c r="P67" s="265"/>
      <c r="Q67" s="185">
        <f>'3-Pers'!D58</f>
        <v>0</v>
      </c>
      <c r="R67" s="269"/>
      <c r="S67" s="267"/>
      <c r="T67" s="270"/>
    </row>
    <row r="68" spans="1:20" ht="15.75" hidden="1" outlineLevel="1">
      <c r="A68" s="185"/>
      <c r="B68" s="36">
        <f>'3-Pers'!A59</f>
        <v>55</v>
      </c>
      <c r="C68" s="261"/>
      <c r="D68" s="262"/>
      <c r="E68" s="262"/>
      <c r="F68" s="37">
        <f>'3-Pers'!B59</f>
        <v>0</v>
      </c>
      <c r="G68" s="37">
        <f>'3-Pers'!C59</f>
        <v>0</v>
      </c>
      <c r="H68" s="262"/>
      <c r="I68" s="262"/>
      <c r="J68" s="262"/>
      <c r="K68" s="263"/>
      <c r="L68" s="38">
        <f>WCode('3-Pers'!F59)</f>
      </c>
      <c r="M68" s="378">
        <f>ROUND('3-Pers'!Y59/3,0)</f>
        <v>0</v>
      </c>
      <c r="N68" s="36">
        <f>'3-Pers'!X59</f>
        <v>0</v>
      </c>
      <c r="O68" s="39">
        <f>'3-Pers'!I59</f>
        <v>0</v>
      </c>
      <c r="P68" s="265"/>
      <c r="Q68" s="185">
        <f>'3-Pers'!D59</f>
        <v>0</v>
      </c>
      <c r="R68" s="269"/>
      <c r="S68" s="267"/>
      <c r="T68" s="270"/>
    </row>
    <row r="69" spans="1:20" ht="15.75" hidden="1" outlineLevel="1">
      <c r="A69" s="185"/>
      <c r="B69" s="36">
        <f>'3-Pers'!A60</f>
        <v>56</v>
      </c>
      <c r="C69" s="261"/>
      <c r="D69" s="262"/>
      <c r="E69" s="262"/>
      <c r="F69" s="37">
        <f>'3-Pers'!B60</f>
        <v>0</v>
      </c>
      <c r="G69" s="37">
        <f>'3-Pers'!C60</f>
        <v>0</v>
      </c>
      <c r="H69" s="262"/>
      <c r="I69" s="262"/>
      <c r="J69" s="262"/>
      <c r="K69" s="263"/>
      <c r="L69" s="38">
        <f>WCode('3-Pers'!F60)</f>
      </c>
      <c r="M69" s="378">
        <f>ROUND('3-Pers'!Y60/3,0)</f>
        <v>0</v>
      </c>
      <c r="N69" s="36">
        <f>'3-Pers'!X60</f>
        <v>0</v>
      </c>
      <c r="O69" s="39">
        <f>'3-Pers'!I60</f>
        <v>0</v>
      </c>
      <c r="P69" s="265"/>
      <c r="Q69" s="185">
        <f>'3-Pers'!D60</f>
        <v>0</v>
      </c>
      <c r="R69" s="269"/>
      <c r="S69" s="267"/>
      <c r="T69" s="270"/>
    </row>
    <row r="70" spans="1:20" ht="15.75" hidden="1" outlineLevel="1">
      <c r="A70" s="185"/>
      <c r="B70" s="36">
        <f>'3-Pers'!A61</f>
        <v>57</v>
      </c>
      <c r="C70" s="261"/>
      <c r="D70" s="262"/>
      <c r="E70" s="262"/>
      <c r="F70" s="37">
        <f>'3-Pers'!B61</f>
        <v>0</v>
      </c>
      <c r="G70" s="37">
        <f>'3-Pers'!C61</f>
        <v>0</v>
      </c>
      <c r="H70" s="262"/>
      <c r="I70" s="262"/>
      <c r="J70" s="262"/>
      <c r="K70" s="263"/>
      <c r="L70" s="38">
        <f>WCode('3-Pers'!F61)</f>
      </c>
      <c r="M70" s="378">
        <f>ROUND('3-Pers'!Y61/3,0)</f>
        <v>0</v>
      </c>
      <c r="N70" s="36">
        <f>'3-Pers'!X61</f>
        <v>0</v>
      </c>
      <c r="O70" s="39">
        <f>'3-Pers'!I61</f>
        <v>0</v>
      </c>
      <c r="P70" s="265"/>
      <c r="Q70" s="185">
        <f>'3-Pers'!D61</f>
        <v>0</v>
      </c>
      <c r="R70" s="269"/>
      <c r="S70" s="267"/>
      <c r="T70" s="270"/>
    </row>
    <row r="71" spans="1:20" ht="15.75" hidden="1" outlineLevel="1">
      <c r="A71" s="185"/>
      <c r="B71" s="36">
        <f>'3-Pers'!A62</f>
        <v>58</v>
      </c>
      <c r="C71" s="261"/>
      <c r="D71" s="262"/>
      <c r="E71" s="262"/>
      <c r="F71" s="37">
        <f>'3-Pers'!B62</f>
        <v>0</v>
      </c>
      <c r="G71" s="37">
        <f>'3-Pers'!C62</f>
        <v>0</v>
      </c>
      <c r="H71" s="262"/>
      <c r="I71" s="262"/>
      <c r="J71" s="262"/>
      <c r="K71" s="263"/>
      <c r="L71" s="38">
        <f>WCode('3-Pers'!F62)</f>
      </c>
      <c r="M71" s="378">
        <f>ROUND('3-Pers'!Y62/3,0)</f>
        <v>0</v>
      </c>
      <c r="N71" s="36">
        <f>'3-Pers'!X62</f>
        <v>0</v>
      </c>
      <c r="O71" s="39">
        <f>'3-Pers'!I62</f>
        <v>0</v>
      </c>
      <c r="P71" s="265"/>
      <c r="Q71" s="185">
        <f>'3-Pers'!D62</f>
        <v>0</v>
      </c>
      <c r="R71" s="269"/>
      <c r="S71" s="267"/>
      <c r="T71" s="270"/>
    </row>
    <row r="72" spans="1:20" ht="15.75" hidden="1" outlineLevel="1">
      <c r="A72" s="185"/>
      <c r="B72" s="36">
        <f>'3-Pers'!A63</f>
        <v>59</v>
      </c>
      <c r="C72" s="261"/>
      <c r="D72" s="262"/>
      <c r="E72" s="262"/>
      <c r="F72" s="37">
        <f>'3-Pers'!B63</f>
        <v>0</v>
      </c>
      <c r="G72" s="37">
        <f>'3-Pers'!C63</f>
        <v>0</v>
      </c>
      <c r="H72" s="262"/>
      <c r="I72" s="262"/>
      <c r="J72" s="262"/>
      <c r="K72" s="263"/>
      <c r="L72" s="38">
        <f>WCode('3-Pers'!F63)</f>
      </c>
      <c r="M72" s="378">
        <f>ROUND('3-Pers'!Y63/3,0)</f>
        <v>0</v>
      </c>
      <c r="N72" s="36">
        <f>'3-Pers'!X63</f>
        <v>0</v>
      </c>
      <c r="O72" s="39">
        <f>'3-Pers'!I63</f>
        <v>0</v>
      </c>
      <c r="P72" s="265"/>
      <c r="Q72" s="185">
        <f>'3-Pers'!D63</f>
        <v>0</v>
      </c>
      <c r="R72" s="269"/>
      <c r="S72" s="267"/>
      <c r="T72" s="270"/>
    </row>
    <row r="73" spans="1:20" ht="15.75" hidden="1" outlineLevel="1">
      <c r="A73" s="185"/>
      <c r="B73" s="36">
        <f>'3-Pers'!A64</f>
        <v>60</v>
      </c>
      <c r="C73" s="261"/>
      <c r="D73" s="262"/>
      <c r="E73" s="262"/>
      <c r="F73" s="37">
        <f>'3-Pers'!B64</f>
        <v>0</v>
      </c>
      <c r="G73" s="37">
        <f>'3-Pers'!C64</f>
        <v>0</v>
      </c>
      <c r="H73" s="262"/>
      <c r="I73" s="262"/>
      <c r="J73" s="262"/>
      <c r="K73" s="263"/>
      <c r="L73" s="38">
        <f>WCode('3-Pers'!F64)</f>
      </c>
      <c r="M73" s="378">
        <f>ROUND('3-Pers'!Y64/3,0)</f>
        <v>0</v>
      </c>
      <c r="N73" s="36">
        <f>'3-Pers'!X64</f>
        <v>0</v>
      </c>
      <c r="O73" s="39">
        <f>'3-Pers'!I64</f>
        <v>0</v>
      </c>
      <c r="P73" s="265"/>
      <c r="Q73" s="185">
        <f>'3-Pers'!D64</f>
        <v>0</v>
      </c>
      <c r="R73" s="269"/>
      <c r="S73" s="267"/>
      <c r="T73" s="270"/>
    </row>
    <row r="74" spans="1:20" ht="15.75" hidden="1" outlineLevel="1">
      <c r="A74" s="185"/>
      <c r="B74" s="36">
        <f>'3-Pers'!A65</f>
        <v>61</v>
      </c>
      <c r="C74" s="261"/>
      <c r="D74" s="262"/>
      <c r="E74" s="262"/>
      <c r="F74" s="37">
        <f>'3-Pers'!B65</f>
        <v>0</v>
      </c>
      <c r="G74" s="37">
        <f>'3-Pers'!C65</f>
        <v>0</v>
      </c>
      <c r="H74" s="262"/>
      <c r="I74" s="262"/>
      <c r="J74" s="262"/>
      <c r="K74" s="263"/>
      <c r="L74" s="38">
        <f>WCode('3-Pers'!F65)</f>
      </c>
      <c r="M74" s="378">
        <f>ROUND('3-Pers'!Y65/3,0)</f>
        <v>0</v>
      </c>
      <c r="N74" s="36">
        <f>'3-Pers'!X65</f>
        <v>0</v>
      </c>
      <c r="O74" s="39">
        <f>'3-Pers'!I65</f>
        <v>0</v>
      </c>
      <c r="P74" s="265"/>
      <c r="Q74" s="185">
        <f>'3-Pers'!D65</f>
        <v>0</v>
      </c>
      <c r="R74" s="269"/>
      <c r="S74" s="267"/>
      <c r="T74" s="270"/>
    </row>
    <row r="75" spans="1:20" ht="15.75" hidden="1" outlineLevel="1">
      <c r="A75" s="185"/>
      <c r="B75" s="36">
        <f>'3-Pers'!A66</f>
        <v>62</v>
      </c>
      <c r="C75" s="261"/>
      <c r="D75" s="262"/>
      <c r="E75" s="262"/>
      <c r="F75" s="37">
        <f>'3-Pers'!B66</f>
        <v>0</v>
      </c>
      <c r="G75" s="37">
        <f>'3-Pers'!C66</f>
        <v>0</v>
      </c>
      <c r="H75" s="262"/>
      <c r="I75" s="262"/>
      <c r="J75" s="262"/>
      <c r="K75" s="263"/>
      <c r="L75" s="38">
        <f>WCode('3-Pers'!F66)</f>
      </c>
      <c r="M75" s="378">
        <f>ROUND('3-Pers'!Y66/3,0)</f>
        <v>0</v>
      </c>
      <c r="N75" s="36">
        <f>'3-Pers'!X66</f>
        <v>0</v>
      </c>
      <c r="O75" s="39">
        <f>'3-Pers'!I66</f>
        <v>0</v>
      </c>
      <c r="P75" s="265"/>
      <c r="Q75" s="185">
        <f>'3-Pers'!D66</f>
        <v>0</v>
      </c>
      <c r="R75" s="269"/>
      <c r="S75" s="267"/>
      <c r="T75" s="270"/>
    </row>
    <row r="76" spans="1:20" ht="16.5" hidden="1" outlineLevel="1" thickBot="1">
      <c r="A76" s="185"/>
      <c r="B76" s="36">
        <f>'3-Pers'!A67</f>
        <v>63</v>
      </c>
      <c r="C76" s="261"/>
      <c r="D76" s="262"/>
      <c r="E76" s="262"/>
      <c r="F76" s="37">
        <f>'3-Pers'!B67</f>
        <v>0</v>
      </c>
      <c r="G76" s="37">
        <f>'3-Pers'!C67</f>
        <v>0</v>
      </c>
      <c r="H76" s="262"/>
      <c r="I76" s="262"/>
      <c r="J76" s="262"/>
      <c r="K76" s="263"/>
      <c r="L76" s="38">
        <f>WCode('3-Pers'!F67)</f>
      </c>
      <c r="M76" s="378">
        <f>ROUND('3-Pers'!Y67/3,0)</f>
        <v>0</v>
      </c>
      <c r="N76" s="36">
        <f>'3-Pers'!X67</f>
        <v>0</v>
      </c>
      <c r="O76" s="39">
        <f>'3-Pers'!I67</f>
        <v>0</v>
      </c>
      <c r="P76" s="265"/>
      <c r="Q76" s="185">
        <f>'3-Pers'!D67</f>
        <v>0</v>
      </c>
      <c r="R76" s="272"/>
      <c r="S76" s="273"/>
      <c r="T76" s="274"/>
    </row>
    <row r="77" spans="1:20" ht="13.5" collapsed="1" thickBot="1">
      <c r="A77" s="18"/>
      <c r="B77" s="18"/>
      <c r="C77" s="18"/>
      <c r="D77" s="18"/>
      <c r="E77" s="18"/>
      <c r="F77" s="18"/>
      <c r="G77" s="18"/>
      <c r="H77" s="18"/>
      <c r="I77" s="18"/>
      <c r="J77" s="35"/>
      <c r="K77" s="752" t="s">
        <v>101</v>
      </c>
      <c r="L77" s="753"/>
      <c r="M77" s="40">
        <f>SUM(M14:M76)</f>
        <v>733</v>
      </c>
      <c r="N77" s="18"/>
      <c r="O77" s="18"/>
      <c r="R77" s="18"/>
      <c r="S77" s="18"/>
      <c r="T77" s="18"/>
    </row>
    <row r="78" spans="6:7" ht="25.5">
      <c r="F78" s="739" t="str">
        <f>IF('1-Plan'!$R$10,"&lt;USD&gt;","&lt;EUR&gt;")</f>
        <v>&lt;USD&gt;</v>
      </c>
      <c r="G78" s="739"/>
    </row>
  </sheetData>
  <mergeCells count="46">
    <mergeCell ref="S12:T12"/>
    <mergeCell ref="Q4:S4"/>
    <mergeCell ref="K77:L77"/>
    <mergeCell ref="N8:P8"/>
    <mergeCell ref="N9:P9"/>
    <mergeCell ref="N10:P10"/>
    <mergeCell ref="Q5:S5"/>
    <mergeCell ref="Q6:S6"/>
    <mergeCell ref="Q7:S7"/>
    <mergeCell ref="Q8:S8"/>
    <mergeCell ref="Q9:S9"/>
    <mergeCell ref="Q10:S10"/>
    <mergeCell ref="H7:J7"/>
    <mergeCell ref="K7:M7"/>
    <mergeCell ref="K8:M8"/>
    <mergeCell ref="K9:M9"/>
    <mergeCell ref="K10:M10"/>
    <mergeCell ref="H8:J8"/>
    <mergeCell ref="H9:J9"/>
    <mergeCell ref="H10:J10"/>
    <mergeCell ref="N4:P4"/>
    <mergeCell ref="N5:P5"/>
    <mergeCell ref="N6:P6"/>
    <mergeCell ref="N7:P7"/>
    <mergeCell ref="K4:M4"/>
    <mergeCell ref="K5:M5"/>
    <mergeCell ref="K6:M6"/>
    <mergeCell ref="H4:J4"/>
    <mergeCell ref="A4:D4"/>
    <mergeCell ref="A9:D9"/>
    <mergeCell ref="A2:K2"/>
    <mergeCell ref="H5:J5"/>
    <mergeCell ref="H6:J6"/>
    <mergeCell ref="A5:D5"/>
    <mergeCell ref="A6:D6"/>
    <mergeCell ref="E4:G4"/>
    <mergeCell ref="E5:G5"/>
    <mergeCell ref="E6:G6"/>
    <mergeCell ref="A10:D10"/>
    <mergeCell ref="A7:D7"/>
    <mergeCell ref="A8:D8"/>
    <mergeCell ref="F78:G78"/>
    <mergeCell ref="E9:G9"/>
    <mergeCell ref="E10:G10"/>
    <mergeCell ref="E7:G7"/>
    <mergeCell ref="E8:G8"/>
  </mergeCells>
  <printOptions horizontalCentered="1"/>
  <pageMargins left="0.22" right="0.26" top="0.36" bottom="0.28" header="0.3" footer="0.28"/>
  <pageSetup fitToHeight="1" fitToWidth="1" horizontalDpi="600" verticalDpi="600" orientation="landscape" paperSize="9" scale="64" r:id="rId1"/>
  <headerFooter alignWithMargins="0"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O104"/>
  <sheetViews>
    <sheetView view="pageBreakPreview" zoomScale="75" zoomScaleNormal="75" zoomScaleSheetLayoutView="75" workbookViewId="0" topLeftCell="A1">
      <selection activeCell="E38" sqref="E38"/>
    </sheetView>
  </sheetViews>
  <sheetFormatPr defaultColWidth="9.140625" defaultRowHeight="12.75"/>
  <cols>
    <col min="1" max="1" width="3.57421875" style="65" customWidth="1"/>
    <col min="2" max="2" width="26.140625" style="63" customWidth="1"/>
    <col min="3" max="3" width="10.140625" style="63" customWidth="1"/>
    <col min="4" max="4" width="8.57421875" style="63" customWidth="1"/>
    <col min="5" max="5" width="12.28125" style="63" customWidth="1"/>
    <col min="6" max="14" width="8.57421875" style="63" customWidth="1"/>
    <col min="15" max="15" width="9.8515625" style="63" customWidth="1"/>
    <col min="16" max="16384" width="9.140625" style="63" customWidth="1"/>
  </cols>
  <sheetData>
    <row r="1" spans="1:15" ht="15.75">
      <c r="A1" s="88" t="s">
        <v>283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3.75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3.5" thickBot="1">
      <c r="A3" s="754" t="str">
        <f>CONCATENATE("Institution #1",'1-Plan'!D8)</f>
        <v>Institution #1KIPT</v>
      </c>
      <c r="B3" s="755"/>
      <c r="C3" s="291" t="s">
        <v>102</v>
      </c>
      <c r="D3" s="292"/>
      <c r="E3" s="293">
        <f>'1-Plan'!J8</f>
        <v>0.09</v>
      </c>
      <c r="F3" s="333"/>
      <c r="G3" s="334"/>
      <c r="H3" s="334"/>
      <c r="I3" s="335"/>
      <c r="J3" s="336"/>
      <c r="K3" s="336"/>
      <c r="L3" s="336"/>
      <c r="M3" s="336"/>
      <c r="N3" s="336"/>
      <c r="O3" s="336"/>
    </row>
    <row r="4" spans="1:15" ht="12.75">
      <c r="A4" s="294" t="s">
        <v>2</v>
      </c>
      <c r="B4" s="294" t="s">
        <v>56</v>
      </c>
      <c r="C4" s="294" t="s">
        <v>4</v>
      </c>
      <c r="D4" s="294" t="s">
        <v>5</v>
      </c>
      <c r="E4" s="294" t="s">
        <v>6</v>
      </c>
      <c r="F4" s="332" t="s">
        <v>7</v>
      </c>
      <c r="G4" s="332" t="s">
        <v>8</v>
      </c>
      <c r="H4" s="332" t="s">
        <v>9</v>
      </c>
      <c r="I4" s="332" t="s">
        <v>10</v>
      </c>
      <c r="J4" s="332" t="s">
        <v>11</v>
      </c>
      <c r="K4" s="332" t="s">
        <v>12</v>
      </c>
      <c r="L4" s="332" t="s">
        <v>13</v>
      </c>
      <c r="M4" s="332" t="s">
        <v>14</v>
      </c>
      <c r="N4" s="332" t="s">
        <v>15</v>
      </c>
      <c r="O4" s="337" t="s">
        <v>29</v>
      </c>
    </row>
    <row r="5" spans="1:15" ht="12.75">
      <c r="A5" s="295">
        <v>1</v>
      </c>
      <c r="B5" s="296" t="s">
        <v>57</v>
      </c>
      <c r="C5" s="297">
        <f>EuIfSum('3-Pers'!$D5:$D68,'3-Pers'!$F5:$F68,'3-Pers'!K5:K68,1,1)</f>
        <v>40</v>
      </c>
      <c r="D5" s="297">
        <f>EuIfSum('3-Pers'!$D5:$D68,'3-Pers'!$F5:$F68,'3-Pers'!L5:L68,1,1)</f>
        <v>15</v>
      </c>
      <c r="E5" s="297">
        <f>EuIfSum('3-Pers'!$D5:$D68,'3-Pers'!$F5:$F68,'3-Pers'!M5:M68,1,1)</f>
        <v>18</v>
      </c>
      <c r="F5" s="297">
        <f>EuIfSum('3-Pers'!$D5:$D68,'3-Pers'!$F5:$F68,'3-Pers'!N5:N68,1,1)</f>
        <v>25</v>
      </c>
      <c r="G5" s="297">
        <f>EuIfSum('3-Pers'!$D5:$D68,'3-Pers'!$F5:$F68,'3-Pers'!O5:O68,1,1)</f>
        <v>13</v>
      </c>
      <c r="H5" s="297">
        <f>EuIfSum('3-Pers'!$D5:$D68,'3-Pers'!$F5:$F68,'3-Pers'!P5:P68,1,1)</f>
        <v>40</v>
      </c>
      <c r="I5" s="297">
        <f>EuIfSum('3-Pers'!$D5:$D68,'3-Pers'!$F5:$F68,'3-Pers'!Q5:Q68,1,1)</f>
        <v>47</v>
      </c>
      <c r="J5" s="297">
        <f>EuIfSum('3-Pers'!$D5:$D68,'3-Pers'!$F5:$F68,'3-Pers'!R5:R68,1,1)</f>
        <v>18</v>
      </c>
      <c r="K5" s="297">
        <f>EuIfSum('3-Pers'!$D5:$D68,'3-Pers'!$F5:$F68,'3-Pers'!S5:S68,1,1)</f>
        <v>0</v>
      </c>
      <c r="L5" s="297">
        <f>EuIfSum('3-Pers'!$D5:$D68,'3-Pers'!$F5:$F68,'3-Pers'!T5:T68,1,1)</f>
        <v>0</v>
      </c>
      <c r="M5" s="297">
        <f>EuIfSum('3-Pers'!$D5:$D68,'3-Pers'!$F5:$F68,'3-Pers'!U5:U68,1,1)</f>
        <v>0</v>
      </c>
      <c r="N5" s="297">
        <f>EuIfSum('3-Pers'!$D5:$D68,'3-Pers'!$F5:$F68,'3-Pers'!V5:V68,1,1)</f>
        <v>0</v>
      </c>
      <c r="O5" s="277">
        <f>SUM(C5:N5)</f>
        <v>216</v>
      </c>
    </row>
    <row r="6" spans="1:15" ht="12.75">
      <c r="A6" s="295">
        <v>2</v>
      </c>
      <c r="B6" s="296" t="s">
        <v>58</v>
      </c>
      <c r="C6" s="297">
        <f>EuIfSum('3-Pers'!$D5:$D68,'3-Pers'!$F5:$F68,'3-Pers'!K5:K68,1,0)</f>
        <v>0</v>
      </c>
      <c r="D6" s="297">
        <f>EuIfSum('3-Pers'!$D5:$D68,'3-Pers'!$F5:$F68,'3-Pers'!L5:L68,1,0)</f>
        <v>0</v>
      </c>
      <c r="E6" s="297">
        <f>EuIfSum('3-Pers'!$D5:$D68,'3-Pers'!$F5:$F68,'3-Pers'!M5:M68,1,0)</f>
        <v>0</v>
      </c>
      <c r="F6" s="297">
        <f>EuIfSum('3-Pers'!$D5:$D68,'3-Pers'!$F5:$F68,'3-Pers'!N5:N68,1,0)</f>
        <v>0</v>
      </c>
      <c r="G6" s="297">
        <f>EuIfSum('3-Pers'!$D5:$D68,'3-Pers'!$F5:$F68,'3-Pers'!O5:O68,1,0)</f>
        <v>0</v>
      </c>
      <c r="H6" s="297">
        <f>EuIfSum('3-Pers'!$D5:$D68,'3-Pers'!$F5:$F68,'3-Pers'!P5:P68,1,0)</f>
        <v>0</v>
      </c>
      <c r="I6" s="297">
        <f>EuIfSum('3-Pers'!$D5:$D68,'3-Pers'!$F5:$F68,'3-Pers'!Q5:Q68,1,0)</f>
        <v>0</v>
      </c>
      <c r="J6" s="297">
        <f>EuIfSum('3-Pers'!$D5:$D68,'3-Pers'!$F5:$F68,'3-Pers'!R5:R68,1,0)</f>
        <v>0</v>
      </c>
      <c r="K6" s="297">
        <f>EuIfSum('3-Pers'!$D5:$D68,'3-Pers'!$F5:$F68,'3-Pers'!S5:S68,1,0)</f>
        <v>0</v>
      </c>
      <c r="L6" s="297">
        <f>EuIfSum('3-Pers'!$D5:$D68,'3-Pers'!$F5:$F68,'3-Pers'!T5:T68,1,0)</f>
        <v>0</v>
      </c>
      <c r="M6" s="297">
        <f>EuIfSum('3-Pers'!$D5:$D68,'3-Pers'!$F5:$F68,'3-Pers'!U5:U68,1,0)</f>
        <v>0</v>
      </c>
      <c r="N6" s="297">
        <f>EuIfSum('3-Pers'!$D5:$D68,'3-Pers'!$F5:$F68,'3-Pers'!V5:V68,1,0)</f>
        <v>0</v>
      </c>
      <c r="O6" s="277">
        <f>SUM(C6:N6)</f>
        <v>0</v>
      </c>
    </row>
    <row r="7" spans="1:15" ht="12.75">
      <c r="A7" s="295"/>
      <c r="B7" s="298" t="s">
        <v>59</v>
      </c>
      <c r="C7" s="297">
        <f>SUM(C5:C6)</f>
        <v>40</v>
      </c>
      <c r="D7" s="297">
        <f aca="true" t="shared" si="0" ref="D7:N7">SUM(D5:D6)</f>
        <v>15</v>
      </c>
      <c r="E7" s="297">
        <f t="shared" si="0"/>
        <v>18</v>
      </c>
      <c r="F7" s="297">
        <f t="shared" si="0"/>
        <v>25</v>
      </c>
      <c r="G7" s="297">
        <f t="shared" si="0"/>
        <v>13</v>
      </c>
      <c r="H7" s="297">
        <f t="shared" si="0"/>
        <v>40</v>
      </c>
      <c r="I7" s="297">
        <f t="shared" si="0"/>
        <v>47</v>
      </c>
      <c r="J7" s="297">
        <f t="shared" si="0"/>
        <v>18</v>
      </c>
      <c r="K7" s="297">
        <f t="shared" si="0"/>
        <v>0</v>
      </c>
      <c r="L7" s="297">
        <f t="shared" si="0"/>
        <v>0</v>
      </c>
      <c r="M7" s="297">
        <f t="shared" si="0"/>
        <v>0</v>
      </c>
      <c r="N7" s="297">
        <f t="shared" si="0"/>
        <v>0</v>
      </c>
      <c r="O7" s="277">
        <f>SUM(C7:N7)</f>
        <v>216</v>
      </c>
    </row>
    <row r="8" spans="1:15" ht="12.75">
      <c r="A8" s="299"/>
      <c r="B8" s="299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0"/>
    </row>
    <row r="9" spans="1:15" ht="12.75">
      <c r="A9" s="300">
        <v>1</v>
      </c>
      <c r="B9" s="301" t="s">
        <v>60</v>
      </c>
      <c r="C9" s="297">
        <f>EuIfSum('3-Pers'!$D5:$D68,'3-Pers'!$F5:$F68,'3-Pers'!Y5:Y68,1,1)</f>
        <v>1200</v>
      </c>
      <c r="D9" s="297">
        <f>EuIfSum('3-Pers'!$D5:$D68,'3-Pers'!$F5:$F68,'3-Pers'!Z5:Z68,1,1)</f>
        <v>450</v>
      </c>
      <c r="E9" s="297">
        <f>EuIfSum('3-Pers'!$D5:$D68,'3-Pers'!$F5:$F68,'3-Pers'!AA5:AA68,1,1)</f>
        <v>540</v>
      </c>
      <c r="F9" s="297">
        <f>EuIfSum('3-Pers'!$D5:$D68,'3-Pers'!$F5:$F68,'3-Pers'!AB5:AB68,1,1)</f>
        <v>750</v>
      </c>
      <c r="G9" s="297">
        <f>EuIfSum('3-Pers'!$D5:$D68,'3-Pers'!$F5:$F68,'3-Pers'!AC5:AC68,1,1)</f>
        <v>390</v>
      </c>
      <c r="H9" s="297">
        <f>EuIfSum('3-Pers'!$D5:$D68,'3-Pers'!$F5:$F68,'3-Pers'!AD5:AD68,1,1)</f>
        <v>1200</v>
      </c>
      <c r="I9" s="297">
        <f>EuIfSum('3-Pers'!$D5:$D68,'3-Pers'!$F5:$F68,'3-Pers'!AE5:AE68,1,1)</f>
        <v>1410</v>
      </c>
      <c r="J9" s="297">
        <f>EuIfSum('3-Pers'!$D5:$D68,'3-Pers'!$F5:$F68,'3-Pers'!AF5:AF68,1,1)</f>
        <v>540</v>
      </c>
      <c r="K9" s="297">
        <f>EuIfSum('3-Pers'!$D5:$D68,'3-Pers'!$F5:$F68,'3-Pers'!AG5:AG68,1,1)</f>
        <v>0</v>
      </c>
      <c r="L9" s="297">
        <f>EuIfSum('3-Pers'!$D5:$D68,'3-Pers'!$F5:$F68,'3-Pers'!AH5:AH68,1,1)</f>
        <v>0</v>
      </c>
      <c r="M9" s="297">
        <f>EuIfSum('3-Pers'!$D5:$D68,'3-Pers'!$F5:$F68,'3-Pers'!AI5:AI68,1,1)</f>
        <v>0</v>
      </c>
      <c r="N9" s="297">
        <f>EuIfSum('3-Pers'!$D5:$D68,'3-Pers'!$F5:$F68,'3-Pers'!AJ5:AJ68,1,1)</f>
        <v>0</v>
      </c>
      <c r="O9" s="290">
        <f>SUM(C9:N9)</f>
        <v>6480</v>
      </c>
    </row>
    <row r="10" spans="1:15" ht="12.75">
      <c r="A10" s="300">
        <v>2</v>
      </c>
      <c r="B10" s="301" t="s">
        <v>61</v>
      </c>
      <c r="C10" s="297">
        <f>EuIfSum('3-Pers'!$D5:$D68,'3-Pers'!$F5:$F68,'3-Pers'!Y5:Y68,1,0)</f>
        <v>0</v>
      </c>
      <c r="D10" s="297">
        <f>EuIfSum('3-Pers'!$D5:$D68,'3-Pers'!$F5:$F68,'3-Pers'!Z5:Z68,1,0)</f>
        <v>0</v>
      </c>
      <c r="E10" s="297">
        <f>EuIfSum('3-Pers'!$D5:$D68,'3-Pers'!$F5:$F68,'3-Pers'!AA5:AA68,1,0)</f>
        <v>0</v>
      </c>
      <c r="F10" s="297">
        <f>EuIfSum('3-Pers'!$D5:$D68,'3-Pers'!$F5:$F68,'3-Pers'!AB5:AB68,1,0)</f>
        <v>0</v>
      </c>
      <c r="G10" s="297">
        <f>EuIfSum('3-Pers'!$D5:$D68,'3-Pers'!$F5:$F68,'3-Pers'!AC5:AC68,1,0)</f>
        <v>0</v>
      </c>
      <c r="H10" s="297">
        <f>EuIfSum('3-Pers'!$D5:$D68,'3-Pers'!$F5:$F68,'3-Pers'!AD5:AD68,1,0)</f>
        <v>0</v>
      </c>
      <c r="I10" s="297">
        <f>EuIfSum('3-Pers'!$D5:$D68,'3-Pers'!$F5:$F68,'3-Pers'!AE5:AE68,1,0)</f>
        <v>0</v>
      </c>
      <c r="J10" s="297">
        <f>EuIfSum('3-Pers'!$D5:$D68,'3-Pers'!$F5:$F68,'3-Pers'!AF5:AF68,1,0)</f>
        <v>0</v>
      </c>
      <c r="K10" s="297">
        <f>EuIfSum('3-Pers'!$D5:$D68,'3-Pers'!$F5:$F68,'3-Pers'!AG5:AG68,1,0)</f>
        <v>0</v>
      </c>
      <c r="L10" s="297">
        <f>EuIfSum('3-Pers'!$D5:$D68,'3-Pers'!$F5:$F68,'3-Pers'!AH5:AH68,1,0)</f>
        <v>0</v>
      </c>
      <c r="M10" s="297">
        <f>EuIfSum('3-Pers'!$D5:$D68,'3-Pers'!$F5:$F68,'3-Pers'!AI5:AI68,1,0)</f>
        <v>0</v>
      </c>
      <c r="N10" s="297">
        <f>EuIfSum('3-Pers'!$D5:$D68,'3-Pers'!$F5:$F68,'3-Pers'!AJ5:AJ68,1,0)</f>
        <v>0</v>
      </c>
      <c r="O10" s="290">
        <f aca="true" t="shared" si="1" ref="O10:O25">SUM(C10:N10)</f>
        <v>0</v>
      </c>
    </row>
    <row r="11" spans="1:15" ht="12.75">
      <c r="A11" s="300"/>
      <c r="B11" s="298" t="s">
        <v>62</v>
      </c>
      <c r="C11" s="297">
        <f>SUM(C9:C10)</f>
        <v>1200</v>
      </c>
      <c r="D11" s="297">
        <f aca="true" t="shared" si="2" ref="D11:N11">SUM(D9:D10)</f>
        <v>450</v>
      </c>
      <c r="E11" s="297">
        <f t="shared" si="2"/>
        <v>540</v>
      </c>
      <c r="F11" s="297">
        <f t="shared" si="2"/>
        <v>750</v>
      </c>
      <c r="G11" s="297">
        <f t="shared" si="2"/>
        <v>390</v>
      </c>
      <c r="H11" s="297">
        <f t="shared" si="2"/>
        <v>1200</v>
      </c>
      <c r="I11" s="297">
        <f t="shared" si="2"/>
        <v>1410</v>
      </c>
      <c r="J11" s="297">
        <f t="shared" si="2"/>
        <v>540</v>
      </c>
      <c r="K11" s="297">
        <f t="shared" si="2"/>
        <v>0</v>
      </c>
      <c r="L11" s="297">
        <f t="shared" si="2"/>
        <v>0</v>
      </c>
      <c r="M11" s="297">
        <f t="shared" si="2"/>
        <v>0</v>
      </c>
      <c r="N11" s="297">
        <f t="shared" si="2"/>
        <v>0</v>
      </c>
      <c r="O11" s="290">
        <f t="shared" si="1"/>
        <v>6480</v>
      </c>
    </row>
    <row r="12" spans="1:15" ht="12.75">
      <c r="A12" s="300">
        <v>3</v>
      </c>
      <c r="B12" s="302" t="s">
        <v>63</v>
      </c>
      <c r="C12" s="297" t="str">
        <f>'4-Equ'!G37</f>
        <v>Capital</v>
      </c>
      <c r="D12" s="297">
        <f>'4-Equ'!H37</f>
        <v>1</v>
      </c>
      <c r="E12" s="297">
        <f>'4-Equ'!I37</f>
        <v>2</v>
      </c>
      <c r="F12" s="297">
        <f>'4-Equ'!J37</f>
        <v>3</v>
      </c>
      <c r="G12" s="297">
        <f>'4-Equ'!K37</f>
        <v>4</v>
      </c>
      <c r="H12" s="297">
        <f>'4-Equ'!L37</f>
        <v>5</v>
      </c>
      <c r="I12" s="297">
        <f>'4-Equ'!M37</f>
        <v>6</v>
      </c>
      <c r="J12" s="297">
        <f>'4-Equ'!N37</f>
        <v>7</v>
      </c>
      <c r="K12" s="297">
        <f>'4-Equ'!O37</f>
        <v>8</v>
      </c>
      <c r="L12" s="297">
        <f>'4-Equ'!P37</f>
        <v>9</v>
      </c>
      <c r="M12" s="297">
        <f>'4-Equ'!Q37</f>
        <v>10</v>
      </c>
      <c r="N12" s="297">
        <f>'4-Equ'!R37</f>
        <v>11</v>
      </c>
      <c r="O12" s="290">
        <f t="shared" si="1"/>
        <v>66</v>
      </c>
    </row>
    <row r="13" spans="1:15" ht="12.75">
      <c r="A13" s="300">
        <v>4</v>
      </c>
      <c r="B13" s="302" t="s">
        <v>64</v>
      </c>
      <c r="C13" s="297" t="str">
        <f>'4-Equ'!G42</f>
        <v>Non-Capital</v>
      </c>
      <c r="D13" s="297">
        <f>'4-Equ'!H42</f>
        <v>0</v>
      </c>
      <c r="E13" s="297">
        <f>'4-Equ'!I42</f>
        <v>0</v>
      </c>
      <c r="F13" s="297">
        <f>'4-Equ'!J42</f>
        <v>0</v>
      </c>
      <c r="G13" s="297">
        <f>'4-Equ'!K42</f>
        <v>0</v>
      </c>
      <c r="H13" s="297">
        <f>'4-Equ'!L42</f>
        <v>0</v>
      </c>
      <c r="I13" s="297">
        <f>'4-Equ'!M42</f>
        <v>0</v>
      </c>
      <c r="J13" s="297">
        <f>'4-Equ'!N42</f>
        <v>0</v>
      </c>
      <c r="K13" s="297">
        <f>'4-Equ'!O42</f>
        <v>0</v>
      </c>
      <c r="L13" s="297">
        <f>'4-Equ'!P42</f>
        <v>0</v>
      </c>
      <c r="M13" s="297">
        <f>'4-Equ'!Q42</f>
        <v>0</v>
      </c>
      <c r="N13" s="297">
        <f>'4-Equ'!R42</f>
        <v>0</v>
      </c>
      <c r="O13" s="290">
        <f t="shared" si="1"/>
        <v>0</v>
      </c>
    </row>
    <row r="14" spans="1:15" ht="12.75">
      <c r="A14" s="300">
        <v>5</v>
      </c>
      <c r="B14" s="302" t="s">
        <v>65</v>
      </c>
      <c r="C14" s="297" t="str">
        <f>'4-Equ'!G47</f>
        <v>Leased</v>
      </c>
      <c r="D14" s="297">
        <f>'4-Equ'!H47</f>
        <v>1</v>
      </c>
      <c r="E14" s="297">
        <f>'4-Equ'!I47</f>
        <v>2</v>
      </c>
      <c r="F14" s="297">
        <f>'4-Equ'!J47</f>
        <v>3</v>
      </c>
      <c r="G14" s="297">
        <f>'4-Equ'!K47</f>
        <v>4</v>
      </c>
      <c r="H14" s="297">
        <f>'4-Equ'!L47</f>
        <v>5</v>
      </c>
      <c r="I14" s="297">
        <f>'4-Equ'!M47</f>
        <v>6</v>
      </c>
      <c r="J14" s="297">
        <f>'4-Equ'!N47</f>
        <v>7</v>
      </c>
      <c r="K14" s="297">
        <f>'4-Equ'!O47</f>
        <v>8</v>
      </c>
      <c r="L14" s="297">
        <f>'4-Equ'!P47</f>
        <v>9</v>
      </c>
      <c r="M14" s="297">
        <f>'4-Equ'!Q47</f>
        <v>0</v>
      </c>
      <c r="N14" s="297">
        <f>'4-Equ'!R47</f>
        <v>11</v>
      </c>
      <c r="O14" s="290">
        <f t="shared" si="1"/>
        <v>56</v>
      </c>
    </row>
    <row r="15" spans="1:15" ht="12.75">
      <c r="A15" s="300"/>
      <c r="B15" s="298" t="s">
        <v>66</v>
      </c>
      <c r="C15" s="297">
        <f>SUM(C12:C14)</f>
        <v>0</v>
      </c>
      <c r="D15" s="297">
        <f aca="true" t="shared" si="3" ref="D15:N15">SUM(D12:D14)</f>
        <v>2</v>
      </c>
      <c r="E15" s="297">
        <f t="shared" si="3"/>
        <v>4</v>
      </c>
      <c r="F15" s="297">
        <f t="shared" si="3"/>
        <v>6</v>
      </c>
      <c r="G15" s="297">
        <f t="shared" si="3"/>
        <v>8</v>
      </c>
      <c r="H15" s="297">
        <f t="shared" si="3"/>
        <v>10</v>
      </c>
      <c r="I15" s="297">
        <f t="shared" si="3"/>
        <v>12</v>
      </c>
      <c r="J15" s="297">
        <f t="shared" si="3"/>
        <v>14</v>
      </c>
      <c r="K15" s="297">
        <f t="shared" si="3"/>
        <v>16</v>
      </c>
      <c r="L15" s="297">
        <f t="shared" si="3"/>
        <v>18</v>
      </c>
      <c r="M15" s="297">
        <f t="shared" si="3"/>
        <v>10</v>
      </c>
      <c r="N15" s="297">
        <f t="shared" si="3"/>
        <v>22</v>
      </c>
      <c r="O15" s="290">
        <f t="shared" si="1"/>
        <v>122</v>
      </c>
    </row>
    <row r="16" spans="1:15" ht="12.75">
      <c r="A16" s="300">
        <v>6</v>
      </c>
      <c r="B16" s="301" t="s">
        <v>67</v>
      </c>
      <c r="C16" s="297">
        <f>'5-Mat'!G56</f>
        <v>0</v>
      </c>
      <c r="D16" s="297">
        <f>'5-Mat'!H56</f>
        <v>0</v>
      </c>
      <c r="E16" s="297">
        <f>'5-Mat'!I56</f>
        <v>0</v>
      </c>
      <c r="F16" s="297">
        <f>'5-Mat'!J56</f>
        <v>0</v>
      </c>
      <c r="G16" s="297">
        <f>'5-Mat'!K56</f>
        <v>0</v>
      </c>
      <c r="H16" s="297">
        <f>'5-Mat'!L56</f>
        <v>0</v>
      </c>
      <c r="I16" s="297">
        <f>'5-Mat'!M56</f>
        <v>0</v>
      </c>
      <c r="J16" s="297">
        <f>'5-Mat'!N56</f>
        <v>0</v>
      </c>
      <c r="K16" s="297">
        <f>'5-Mat'!O56</f>
        <v>0</v>
      </c>
      <c r="L16" s="297">
        <f>'5-Mat'!P56</f>
        <v>0</v>
      </c>
      <c r="M16" s="297">
        <f>'5-Mat'!Q56</f>
        <v>0</v>
      </c>
      <c r="N16" s="297">
        <f>'5-Mat'!R56</f>
        <v>0</v>
      </c>
      <c r="O16" s="290">
        <f t="shared" si="1"/>
        <v>0</v>
      </c>
    </row>
    <row r="17" spans="1:15" ht="12.75">
      <c r="A17" s="300">
        <v>7</v>
      </c>
      <c r="B17" s="301" t="s">
        <v>68</v>
      </c>
      <c r="C17" s="297">
        <f>'6-SubC'!H35</f>
        <v>0</v>
      </c>
      <c r="D17" s="297">
        <f>'6-SubC'!I35</f>
        <v>0</v>
      </c>
      <c r="E17" s="297">
        <f>'6-SubC'!J35</f>
        <v>0</v>
      </c>
      <c r="F17" s="297">
        <f>'6-SubC'!K35</f>
        <v>0</v>
      </c>
      <c r="G17" s="297">
        <f>'6-SubC'!L35</f>
        <v>0</v>
      </c>
      <c r="H17" s="297">
        <f>'6-SubC'!M35</f>
        <v>0</v>
      </c>
      <c r="I17" s="297">
        <f>'6-SubC'!N35</f>
        <v>0</v>
      </c>
      <c r="J17" s="297">
        <f>'6-SubC'!O35</f>
        <v>0</v>
      </c>
      <c r="K17" s="297">
        <f>'6-SubC'!P35</f>
        <v>0</v>
      </c>
      <c r="L17" s="297">
        <f>'6-SubC'!Q35</f>
        <v>0</v>
      </c>
      <c r="M17" s="297">
        <f>'6-SubC'!R35</f>
        <v>0</v>
      </c>
      <c r="N17" s="297">
        <f>'6-SubC'!S35</f>
        <v>0</v>
      </c>
      <c r="O17" s="290">
        <f t="shared" si="1"/>
        <v>0</v>
      </c>
    </row>
    <row r="18" spans="1:15" ht="12.75">
      <c r="A18" s="300">
        <v>8</v>
      </c>
      <c r="B18" s="301" t="s">
        <v>69</v>
      </c>
      <c r="C18" s="297">
        <f>'7-ODC'!G50</f>
        <v>0</v>
      </c>
      <c r="D18" s="297">
        <f>'7-ODC'!H50</f>
        <v>0</v>
      </c>
      <c r="E18" s="297">
        <f>'7-ODC'!I50</f>
        <v>0</v>
      </c>
      <c r="F18" s="297">
        <f>'7-ODC'!J50</f>
        <v>0</v>
      </c>
      <c r="G18" s="297">
        <f>'7-ODC'!K50</f>
        <v>0</v>
      </c>
      <c r="H18" s="297">
        <f>'7-ODC'!L50</f>
        <v>0</v>
      </c>
      <c r="I18" s="297">
        <f>'7-ODC'!M50</f>
        <v>0</v>
      </c>
      <c r="J18" s="297">
        <f>'7-ODC'!N50</f>
        <v>0</v>
      </c>
      <c r="K18" s="297">
        <f>'7-ODC'!O50</f>
        <v>0</v>
      </c>
      <c r="L18" s="297">
        <f>'7-ODC'!P50</f>
        <v>0</v>
      </c>
      <c r="M18" s="297">
        <f>'7-ODC'!Q50</f>
        <v>0</v>
      </c>
      <c r="N18" s="297">
        <f>'7-ODC'!R50</f>
        <v>0</v>
      </c>
      <c r="O18" s="290">
        <f t="shared" si="1"/>
        <v>0</v>
      </c>
    </row>
    <row r="19" spans="1:15" ht="12.75">
      <c r="A19" s="300">
        <v>9</v>
      </c>
      <c r="B19" s="301" t="s">
        <v>70</v>
      </c>
      <c r="C19" s="297">
        <f>'8-Trav'!I31</f>
        <v>0</v>
      </c>
      <c r="D19" s="297">
        <f>'8-Trav'!J31</f>
        <v>0</v>
      </c>
      <c r="E19" s="297">
        <f>'8-Trav'!K31</f>
        <v>0</v>
      </c>
      <c r="F19" s="297">
        <f>'8-Trav'!L31</f>
        <v>0</v>
      </c>
      <c r="G19" s="297">
        <f>'8-Trav'!M31</f>
        <v>0</v>
      </c>
      <c r="H19" s="297">
        <f>'8-Trav'!N31</f>
        <v>0</v>
      </c>
      <c r="I19" s="297">
        <f>'8-Trav'!O31</f>
        <v>0</v>
      </c>
      <c r="J19" s="297">
        <f>'8-Trav'!P31</f>
        <v>0</v>
      </c>
      <c r="K19" s="297">
        <f>'8-Trav'!Q31</f>
        <v>0</v>
      </c>
      <c r="L19" s="297">
        <f>'8-Trav'!R31</f>
        <v>0</v>
      </c>
      <c r="M19" s="297">
        <f>'8-Trav'!S31</f>
        <v>0</v>
      </c>
      <c r="N19" s="297">
        <f>'8-Trav'!T31</f>
        <v>0</v>
      </c>
      <c r="O19" s="290">
        <f t="shared" si="1"/>
        <v>0</v>
      </c>
    </row>
    <row r="20" spans="1:15" ht="12.75">
      <c r="A20" s="300">
        <v>10</v>
      </c>
      <c r="B20" s="301" t="s">
        <v>71</v>
      </c>
      <c r="C20" s="297">
        <f>'8-Trav'!I36</f>
        <v>0</v>
      </c>
      <c r="D20" s="297">
        <f>'8-Trav'!J36</f>
        <v>0</v>
      </c>
      <c r="E20" s="297">
        <f>'8-Trav'!K36</f>
        <v>0</v>
      </c>
      <c r="F20" s="297">
        <f>'8-Trav'!L36</f>
        <v>0</v>
      </c>
      <c r="G20" s="297">
        <f>'8-Trav'!M36</f>
        <v>0</v>
      </c>
      <c r="H20" s="297">
        <f>'8-Trav'!N36</f>
        <v>0</v>
      </c>
      <c r="I20" s="297">
        <f>'8-Trav'!O36</f>
        <v>0</v>
      </c>
      <c r="J20" s="297">
        <f>'8-Trav'!P36</f>
        <v>0</v>
      </c>
      <c r="K20" s="297">
        <f>'8-Trav'!Q36</f>
        <v>0</v>
      </c>
      <c r="L20" s="297">
        <f>'8-Trav'!R36</f>
        <v>0</v>
      </c>
      <c r="M20" s="297">
        <f>'8-Trav'!S36</f>
        <v>0</v>
      </c>
      <c r="N20" s="297">
        <f>'8-Trav'!T36</f>
        <v>0</v>
      </c>
      <c r="O20" s="290">
        <f t="shared" si="1"/>
        <v>0</v>
      </c>
    </row>
    <row r="21" spans="1:15" ht="12.75">
      <c r="A21" s="300"/>
      <c r="B21" s="298" t="s">
        <v>72</v>
      </c>
      <c r="C21" s="297">
        <f>SUM(C19:C20)</f>
        <v>0</v>
      </c>
      <c r="D21" s="297">
        <f aca="true" t="shared" si="4" ref="D21:N21">SUM(D19:D20)</f>
        <v>0</v>
      </c>
      <c r="E21" s="297">
        <f t="shared" si="4"/>
        <v>0</v>
      </c>
      <c r="F21" s="297">
        <f t="shared" si="4"/>
        <v>0</v>
      </c>
      <c r="G21" s="297">
        <f t="shared" si="4"/>
        <v>0</v>
      </c>
      <c r="H21" s="297">
        <f t="shared" si="4"/>
        <v>0</v>
      </c>
      <c r="I21" s="297">
        <f t="shared" si="4"/>
        <v>0</v>
      </c>
      <c r="J21" s="297">
        <f t="shared" si="4"/>
        <v>0</v>
      </c>
      <c r="K21" s="297">
        <f t="shared" si="4"/>
        <v>0</v>
      </c>
      <c r="L21" s="297">
        <f t="shared" si="4"/>
        <v>0</v>
      </c>
      <c r="M21" s="297">
        <f t="shared" si="4"/>
        <v>0</v>
      </c>
      <c r="N21" s="297">
        <f t="shared" si="4"/>
        <v>0</v>
      </c>
      <c r="O21" s="290">
        <f t="shared" si="1"/>
        <v>0</v>
      </c>
    </row>
    <row r="22" spans="1:15" ht="12.75">
      <c r="A22" s="300">
        <v>11</v>
      </c>
      <c r="B22" s="298" t="s">
        <v>73</v>
      </c>
      <c r="C22" s="297">
        <f>C15+C16+C17+C18+C21</f>
        <v>0</v>
      </c>
      <c r="D22" s="297">
        <f aca="true" t="shared" si="5" ref="D22:N22">D15+D16+D17+D18+D21</f>
        <v>2</v>
      </c>
      <c r="E22" s="297">
        <f t="shared" si="5"/>
        <v>4</v>
      </c>
      <c r="F22" s="297">
        <f t="shared" si="5"/>
        <v>6</v>
      </c>
      <c r="G22" s="297">
        <f t="shared" si="5"/>
        <v>8</v>
      </c>
      <c r="H22" s="297">
        <f t="shared" si="5"/>
        <v>10</v>
      </c>
      <c r="I22" s="297">
        <f t="shared" si="5"/>
        <v>12</v>
      </c>
      <c r="J22" s="297">
        <f t="shared" si="5"/>
        <v>14</v>
      </c>
      <c r="K22" s="297">
        <f t="shared" si="5"/>
        <v>16</v>
      </c>
      <c r="L22" s="297">
        <f t="shared" si="5"/>
        <v>18</v>
      </c>
      <c r="M22" s="297">
        <f t="shared" si="5"/>
        <v>10</v>
      </c>
      <c r="N22" s="297">
        <f t="shared" si="5"/>
        <v>22</v>
      </c>
      <c r="O22" s="290">
        <f t="shared" si="1"/>
        <v>122</v>
      </c>
    </row>
    <row r="23" spans="1:15" ht="12.75">
      <c r="A23" s="300">
        <v>12</v>
      </c>
      <c r="B23" s="298" t="s">
        <v>74</v>
      </c>
      <c r="C23" s="297">
        <f>C11+C22</f>
        <v>1200</v>
      </c>
      <c r="D23" s="297">
        <f aca="true" t="shared" si="6" ref="D23:N23">D11+D22</f>
        <v>452</v>
      </c>
      <c r="E23" s="297">
        <f t="shared" si="6"/>
        <v>544</v>
      </c>
      <c r="F23" s="297">
        <f t="shared" si="6"/>
        <v>756</v>
      </c>
      <c r="G23" s="297">
        <f t="shared" si="6"/>
        <v>398</v>
      </c>
      <c r="H23" s="297">
        <f t="shared" si="6"/>
        <v>1210</v>
      </c>
      <c r="I23" s="297">
        <f t="shared" si="6"/>
        <v>1422</v>
      </c>
      <c r="J23" s="297">
        <f t="shared" si="6"/>
        <v>554</v>
      </c>
      <c r="K23" s="297">
        <f t="shared" si="6"/>
        <v>16</v>
      </c>
      <c r="L23" s="297">
        <f t="shared" si="6"/>
        <v>18</v>
      </c>
      <c r="M23" s="297">
        <f t="shared" si="6"/>
        <v>10</v>
      </c>
      <c r="N23" s="297">
        <f t="shared" si="6"/>
        <v>22</v>
      </c>
      <c r="O23" s="290">
        <f t="shared" si="1"/>
        <v>6602</v>
      </c>
    </row>
    <row r="24" spans="1:15" ht="12.75">
      <c r="A24" s="300">
        <v>13</v>
      </c>
      <c r="B24" s="301" t="s">
        <v>103</v>
      </c>
      <c r="C24" s="297">
        <f>ROUND(C23*$E3/2,0)*2</f>
        <v>108</v>
      </c>
      <c r="D24" s="297">
        <f aca="true" t="shared" si="7" ref="D24:N24">ROUND(D23*$E3/2,0)*2</f>
        <v>40</v>
      </c>
      <c r="E24" s="297">
        <f t="shared" si="7"/>
        <v>48</v>
      </c>
      <c r="F24" s="297">
        <f t="shared" si="7"/>
        <v>68</v>
      </c>
      <c r="G24" s="297">
        <f t="shared" si="7"/>
        <v>36</v>
      </c>
      <c r="H24" s="297">
        <f t="shared" si="7"/>
        <v>108</v>
      </c>
      <c r="I24" s="297">
        <f t="shared" si="7"/>
        <v>128</v>
      </c>
      <c r="J24" s="297">
        <f t="shared" si="7"/>
        <v>50</v>
      </c>
      <c r="K24" s="297">
        <f t="shared" si="7"/>
        <v>2</v>
      </c>
      <c r="L24" s="297">
        <f t="shared" si="7"/>
        <v>2</v>
      </c>
      <c r="M24" s="297">
        <f t="shared" si="7"/>
        <v>0</v>
      </c>
      <c r="N24" s="297">
        <f t="shared" si="7"/>
        <v>2</v>
      </c>
      <c r="O24" s="290">
        <f t="shared" si="1"/>
        <v>592</v>
      </c>
    </row>
    <row r="25" spans="1:15" ht="12.75">
      <c r="A25" s="300">
        <v>14</v>
      </c>
      <c r="B25" s="298" t="s">
        <v>107</v>
      </c>
      <c r="C25" s="290">
        <f>SUM(C23:C24)</f>
        <v>1308</v>
      </c>
      <c r="D25" s="290">
        <f aca="true" t="shared" si="8" ref="D25:N25">SUM(D23:D24)</f>
        <v>492</v>
      </c>
      <c r="E25" s="290">
        <f t="shared" si="8"/>
        <v>592</v>
      </c>
      <c r="F25" s="290">
        <f t="shared" si="8"/>
        <v>824</v>
      </c>
      <c r="G25" s="290">
        <f t="shared" si="8"/>
        <v>434</v>
      </c>
      <c r="H25" s="290">
        <f t="shared" si="8"/>
        <v>1318</v>
      </c>
      <c r="I25" s="290">
        <f t="shared" si="8"/>
        <v>1550</v>
      </c>
      <c r="J25" s="290">
        <f t="shared" si="8"/>
        <v>604</v>
      </c>
      <c r="K25" s="290">
        <f t="shared" si="8"/>
        <v>18</v>
      </c>
      <c r="L25" s="290">
        <f t="shared" si="8"/>
        <v>20</v>
      </c>
      <c r="M25" s="290">
        <f t="shared" si="8"/>
        <v>10</v>
      </c>
      <c r="N25" s="290">
        <f t="shared" si="8"/>
        <v>24</v>
      </c>
      <c r="O25" s="290">
        <f t="shared" si="1"/>
        <v>7194</v>
      </c>
    </row>
    <row r="26" spans="2:7" ht="6.75" customHeight="1" thickBot="1">
      <c r="B26" s="64"/>
      <c r="C26" s="65"/>
      <c r="D26" s="66"/>
      <c r="E26" s="66"/>
      <c r="F26" s="67"/>
      <c r="G26" s="65"/>
    </row>
    <row r="27" spans="1:15" ht="13.5" thickBot="1">
      <c r="A27" s="303" t="str">
        <f>CONCATENATE("Institution #2-",'1-Plan'!D9)</f>
        <v>Institution #2-IC</v>
      </c>
      <c r="B27" s="304"/>
      <c r="C27" s="291" t="s">
        <v>102</v>
      </c>
      <c r="D27" s="292"/>
      <c r="E27" s="293">
        <f>'1-Plan'!J9</f>
        <v>0.09</v>
      </c>
      <c r="F27" s="333"/>
      <c r="G27" s="334"/>
      <c r="H27" s="334"/>
      <c r="I27" s="335"/>
      <c r="J27" s="336"/>
      <c r="K27" s="336"/>
      <c r="L27" s="336"/>
      <c r="M27" s="336"/>
      <c r="N27" s="336"/>
      <c r="O27" s="336"/>
    </row>
    <row r="28" spans="1:15" ht="12.75">
      <c r="A28" s="294" t="s">
        <v>2</v>
      </c>
      <c r="B28" s="294" t="s">
        <v>56</v>
      </c>
      <c r="C28" s="294" t="s">
        <v>4</v>
      </c>
      <c r="D28" s="294" t="s">
        <v>5</v>
      </c>
      <c r="E28" s="294" t="s">
        <v>6</v>
      </c>
      <c r="F28" s="332" t="s">
        <v>7</v>
      </c>
      <c r="G28" s="332" t="s">
        <v>8</v>
      </c>
      <c r="H28" s="332" t="s">
        <v>9</v>
      </c>
      <c r="I28" s="332" t="s">
        <v>10</v>
      </c>
      <c r="J28" s="332" t="s">
        <v>11</v>
      </c>
      <c r="K28" s="332" t="s">
        <v>12</v>
      </c>
      <c r="L28" s="332" t="s">
        <v>13</v>
      </c>
      <c r="M28" s="332" t="s">
        <v>14</v>
      </c>
      <c r="N28" s="332" t="s">
        <v>15</v>
      </c>
      <c r="O28" s="337" t="s">
        <v>29</v>
      </c>
    </row>
    <row r="29" spans="1:15" ht="12.75">
      <c r="A29" s="305">
        <v>1</v>
      </c>
      <c r="B29" s="296" t="s">
        <v>57</v>
      </c>
      <c r="C29" s="297">
        <f>EuIfSum('3-Pers'!$D5:$D68,'3-Pers'!$F5:$F68,'3-Pers'!K5:K68,2,1)</f>
        <v>10</v>
      </c>
      <c r="D29" s="297">
        <f>EuIfSum('3-Pers'!$D5:$D68,'3-Pers'!$F5:$F68,'3-Pers'!L5:L68,2,1)</f>
        <v>20</v>
      </c>
      <c r="E29" s="297">
        <f>EuIfSum('3-Pers'!$D5:$D68,'3-Pers'!$F5:$F68,'3-Pers'!M5:M68,2,1)</f>
        <v>30</v>
      </c>
      <c r="F29" s="297">
        <f>EuIfSum('3-Pers'!$D5:$D68,'3-Pers'!$F5:$F68,'3-Pers'!N5:N68,2,1)</f>
        <v>40</v>
      </c>
      <c r="G29" s="297">
        <f>EuIfSum('3-Pers'!$D5:$D68,'3-Pers'!$F5:$F68,'3-Pers'!O5:O68,2,1)</f>
        <v>50</v>
      </c>
      <c r="H29" s="297">
        <f>EuIfSum('3-Pers'!$D5:$D68,'3-Pers'!$F5:$F68,'3-Pers'!P5:P68,2,1)</f>
        <v>55</v>
      </c>
      <c r="I29" s="297">
        <f>EuIfSum('3-Pers'!$D5:$D68,'3-Pers'!$F5:$F68,'3-Pers'!Q5:Q68,2,1)</f>
        <v>50</v>
      </c>
      <c r="J29" s="297">
        <f>EuIfSum('3-Pers'!$D5:$D68,'3-Pers'!$F5:$F68,'3-Pers'!R5:R68,2,1)</f>
        <v>40</v>
      </c>
      <c r="K29" s="297">
        <f>EuIfSum('3-Pers'!$D5:$D68,'3-Pers'!$F5:$F68,'3-Pers'!S5:S68,2,1)</f>
        <v>0</v>
      </c>
      <c r="L29" s="297">
        <f>EuIfSum('3-Pers'!$D5:$D68,'3-Pers'!$F5:$F68,'3-Pers'!T5:T68,2,1)</f>
        <v>0</v>
      </c>
      <c r="M29" s="297">
        <f>EuIfSum('3-Pers'!$D5:$D68,'3-Pers'!$F5:$F68,'3-Pers'!U5:U68,2,1)</f>
        <v>0</v>
      </c>
      <c r="N29" s="297">
        <f>EuIfSum('3-Pers'!$D5:$D68,'3-Pers'!$F5:$F68,'3-Pers'!V5:V68,2,1)</f>
        <v>0</v>
      </c>
      <c r="O29" s="277">
        <f>SUM(C29:N29)</f>
        <v>295</v>
      </c>
    </row>
    <row r="30" spans="1:15" ht="12.75">
      <c r="A30" s="305">
        <v>2</v>
      </c>
      <c r="B30" s="296" t="s">
        <v>58</v>
      </c>
      <c r="C30" s="297">
        <f>EuIfSum('3-Pers'!$D5:$D68,'3-Pers'!$F5:$F68,'3-Pers'!K5:K68,2,0)</f>
        <v>0</v>
      </c>
      <c r="D30" s="297">
        <f>EuIfSum('3-Pers'!$D5:$D68,'3-Pers'!$F5:$F68,'3-Pers'!L5:L68,2,0)</f>
        <v>0</v>
      </c>
      <c r="E30" s="297">
        <f>EuIfSum('3-Pers'!$D5:$D68,'3-Pers'!$F5:$F68,'3-Pers'!M5:M68,2,0)</f>
        <v>0</v>
      </c>
      <c r="F30" s="297">
        <f>EuIfSum('3-Pers'!$D5:$D68,'3-Pers'!$F5:$F68,'3-Pers'!N5:N68,2,0)</f>
        <v>0</v>
      </c>
      <c r="G30" s="297">
        <f>EuIfSum('3-Pers'!$D5:$D68,'3-Pers'!$F5:$F68,'3-Pers'!O5:O68,2,0)</f>
        <v>0</v>
      </c>
      <c r="H30" s="297">
        <f>EuIfSum('3-Pers'!$D5:$D68,'3-Pers'!$F5:$F68,'3-Pers'!P5:P68,2,0)</f>
        <v>0</v>
      </c>
      <c r="I30" s="297">
        <f>EuIfSum('3-Pers'!$D5:$D68,'3-Pers'!$F5:$F68,'3-Pers'!Q5:Q68,2,0)</f>
        <v>0</v>
      </c>
      <c r="J30" s="297">
        <f>EuIfSum('3-Pers'!$D5:$D68,'3-Pers'!$F5:$F68,'3-Pers'!R5:R68,2,0)</f>
        <v>0</v>
      </c>
      <c r="K30" s="297">
        <f>EuIfSum('3-Pers'!$D5:$D68,'3-Pers'!$F5:$F68,'3-Pers'!S5:S68,2,0)</f>
        <v>0</v>
      </c>
      <c r="L30" s="297">
        <f>EuIfSum('3-Pers'!$D5:$D68,'3-Pers'!$F5:$F68,'3-Pers'!T5:T68,2,0)</f>
        <v>0</v>
      </c>
      <c r="M30" s="297">
        <f>EuIfSum('3-Pers'!$D5:$D68,'3-Pers'!$F5:$F68,'3-Pers'!U5:U68,2,0)</f>
        <v>0</v>
      </c>
      <c r="N30" s="297">
        <f>EuIfSum('3-Pers'!$D5:$D68,'3-Pers'!$F5:$F68,'3-Pers'!V5:V68,2,0)</f>
        <v>0</v>
      </c>
      <c r="O30" s="277">
        <f>SUM(C30:N30)</f>
        <v>0</v>
      </c>
    </row>
    <row r="31" spans="1:15" ht="12.75">
      <c r="A31" s="305"/>
      <c r="B31" s="298" t="s">
        <v>59</v>
      </c>
      <c r="C31" s="297">
        <f>SUM(C29:C30)</f>
        <v>10</v>
      </c>
      <c r="D31" s="297">
        <f aca="true" t="shared" si="9" ref="D31:N31">SUM(D29:D30)</f>
        <v>20</v>
      </c>
      <c r="E31" s="297">
        <f t="shared" si="9"/>
        <v>30</v>
      </c>
      <c r="F31" s="297">
        <f t="shared" si="9"/>
        <v>40</v>
      </c>
      <c r="G31" s="297">
        <f t="shared" si="9"/>
        <v>50</v>
      </c>
      <c r="H31" s="297">
        <f t="shared" si="9"/>
        <v>55</v>
      </c>
      <c r="I31" s="297">
        <f t="shared" si="9"/>
        <v>50</v>
      </c>
      <c r="J31" s="297">
        <f t="shared" si="9"/>
        <v>40</v>
      </c>
      <c r="K31" s="297">
        <f t="shared" si="9"/>
        <v>0</v>
      </c>
      <c r="L31" s="297">
        <f t="shared" si="9"/>
        <v>0</v>
      </c>
      <c r="M31" s="297">
        <f t="shared" si="9"/>
        <v>0</v>
      </c>
      <c r="N31" s="297">
        <f t="shared" si="9"/>
        <v>0</v>
      </c>
      <c r="O31" s="277">
        <f>SUM(C31:N31)</f>
        <v>295</v>
      </c>
    </row>
    <row r="32" spans="1:15" ht="12.75">
      <c r="A32" s="299"/>
      <c r="B32" s="299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0"/>
    </row>
    <row r="33" spans="1:15" ht="12.75">
      <c r="A33" s="306">
        <v>1</v>
      </c>
      <c r="B33" s="301" t="s">
        <v>60</v>
      </c>
      <c r="C33" s="297">
        <f>EuIfSum('3-Pers'!$D5:$D68,'3-Pers'!$F5:$F68,'3-Pers'!Y5:Y68,2,1)</f>
        <v>250</v>
      </c>
      <c r="D33" s="297">
        <f>EuIfSum('3-Pers'!$D5:$D68,'3-Pers'!$F5:$F68,'3-Pers'!Z5:Z68,2,1)</f>
        <v>500</v>
      </c>
      <c r="E33" s="297">
        <f>EuIfSum('3-Pers'!$D5:$D68,'3-Pers'!$F5:$F68,'3-Pers'!AA5:AA68,2,1)</f>
        <v>750</v>
      </c>
      <c r="F33" s="297">
        <f>EuIfSum('3-Pers'!$D5:$D68,'3-Pers'!$F5:$F68,'3-Pers'!AB5:AB68,2,1)</f>
        <v>1000</v>
      </c>
      <c r="G33" s="297">
        <f>EuIfSum('3-Pers'!$D5:$D68,'3-Pers'!$F5:$F68,'3-Pers'!AC5:AC68,2,1)</f>
        <v>1250</v>
      </c>
      <c r="H33" s="297">
        <f>EuIfSum('3-Pers'!$D5:$D68,'3-Pers'!$F5:$F68,'3-Pers'!AD5:AD68,2,1)</f>
        <v>1375</v>
      </c>
      <c r="I33" s="297">
        <f>EuIfSum('3-Pers'!$D5:$D68,'3-Pers'!$F5:$F68,'3-Pers'!AE5:AE68,2,1)</f>
        <v>1250</v>
      </c>
      <c r="J33" s="297">
        <f>EuIfSum('3-Pers'!$D5:$D68,'3-Pers'!$F5:$F68,'3-Pers'!AF5:AF68,2,1)</f>
        <v>1000</v>
      </c>
      <c r="K33" s="297">
        <f>EuIfSum('3-Pers'!$D5:$D68,'3-Pers'!$F5:$F68,'3-Pers'!AG5:AG68,2,1)</f>
        <v>0</v>
      </c>
      <c r="L33" s="297">
        <f>EuIfSum('3-Pers'!$D5:$D68,'3-Pers'!$F5:$F68,'3-Pers'!AH5:AH68,2,1)</f>
        <v>0</v>
      </c>
      <c r="M33" s="297">
        <f>EuIfSum('3-Pers'!$D5:$D68,'3-Pers'!$F5:$F68,'3-Pers'!AI5:AI68,2,1)</f>
        <v>0</v>
      </c>
      <c r="N33" s="297">
        <f>EuIfSum('3-Pers'!$D5:$D68,'3-Pers'!$F5:$F68,'3-Pers'!AJ5:AJ68,2,1)</f>
        <v>0</v>
      </c>
      <c r="O33" s="290">
        <f>SUM(C33:N33)</f>
        <v>7375</v>
      </c>
    </row>
    <row r="34" spans="1:15" ht="12.75">
      <c r="A34" s="306">
        <v>2</v>
      </c>
      <c r="B34" s="301" t="s">
        <v>61</v>
      </c>
      <c r="C34" s="297">
        <f>EuIfSum('3-Pers'!$D5:$D68,'3-Pers'!$F5:$F68,'3-Pers'!Y5:Y68,2,0)</f>
        <v>0</v>
      </c>
      <c r="D34" s="297">
        <f>EuIfSum('3-Pers'!$D5:$D68,'3-Pers'!$F5:$F68,'3-Pers'!Z5:Z68,2,0)</f>
        <v>0</v>
      </c>
      <c r="E34" s="297">
        <f>EuIfSum('3-Pers'!$D5:$D68,'3-Pers'!$F5:$F68,'3-Pers'!AA5:AA68,2,0)</f>
        <v>0</v>
      </c>
      <c r="F34" s="297">
        <f>EuIfSum('3-Pers'!$D5:$D68,'3-Pers'!$F5:$F68,'3-Pers'!AB5:AB68,2,0)</f>
        <v>0</v>
      </c>
      <c r="G34" s="297">
        <f>EuIfSum('3-Pers'!$D5:$D68,'3-Pers'!$F5:$F68,'3-Pers'!AC5:AC68,2,0)</f>
        <v>0</v>
      </c>
      <c r="H34" s="297">
        <f>EuIfSum('3-Pers'!$D5:$D68,'3-Pers'!$F5:$F68,'3-Pers'!AD5:AD68,2,0)</f>
        <v>0</v>
      </c>
      <c r="I34" s="297">
        <f>EuIfSum('3-Pers'!$D5:$D68,'3-Pers'!$F5:$F68,'3-Pers'!AE5:AE68,2,0)</f>
        <v>0</v>
      </c>
      <c r="J34" s="297">
        <f>EuIfSum('3-Pers'!$D5:$D68,'3-Pers'!$F5:$F68,'3-Pers'!AF5:AF68,2,0)</f>
        <v>0</v>
      </c>
      <c r="K34" s="297">
        <f>EuIfSum('3-Pers'!$D5:$D68,'3-Pers'!$F5:$F68,'3-Pers'!AG5:AG68,2,0)</f>
        <v>0</v>
      </c>
      <c r="L34" s="297">
        <f>EuIfSum('3-Pers'!$D5:$D68,'3-Pers'!$F5:$F68,'3-Pers'!AH5:AH68,2,0)</f>
        <v>0</v>
      </c>
      <c r="M34" s="297">
        <f>EuIfSum('3-Pers'!$D5:$D68,'3-Pers'!$F5:$F68,'3-Pers'!AI5:AI68,2,0)</f>
        <v>0</v>
      </c>
      <c r="N34" s="297">
        <f>EuIfSum('3-Pers'!$D5:$D68,'3-Pers'!$F5:$F68,'3-Pers'!AJ5:AJ68,2,0)</f>
        <v>0</v>
      </c>
      <c r="O34" s="290">
        <f aca="true" t="shared" si="10" ref="O34:O49">SUM(C34:N34)</f>
        <v>0</v>
      </c>
    </row>
    <row r="35" spans="1:15" ht="12.75">
      <c r="A35" s="306"/>
      <c r="B35" s="298" t="s">
        <v>62</v>
      </c>
      <c r="C35" s="297">
        <f>SUM(C33:C34)</f>
        <v>250</v>
      </c>
      <c r="D35" s="297">
        <f aca="true" t="shared" si="11" ref="D35:N35">SUM(D33:D34)</f>
        <v>500</v>
      </c>
      <c r="E35" s="297">
        <f t="shared" si="11"/>
        <v>750</v>
      </c>
      <c r="F35" s="297">
        <f t="shared" si="11"/>
        <v>1000</v>
      </c>
      <c r="G35" s="297">
        <f t="shared" si="11"/>
        <v>1250</v>
      </c>
      <c r="H35" s="297">
        <f t="shared" si="11"/>
        <v>1375</v>
      </c>
      <c r="I35" s="297">
        <f t="shared" si="11"/>
        <v>1250</v>
      </c>
      <c r="J35" s="297">
        <f t="shared" si="11"/>
        <v>1000</v>
      </c>
      <c r="K35" s="297">
        <f t="shared" si="11"/>
        <v>0</v>
      </c>
      <c r="L35" s="297">
        <f t="shared" si="11"/>
        <v>0</v>
      </c>
      <c r="M35" s="297">
        <f t="shared" si="11"/>
        <v>0</v>
      </c>
      <c r="N35" s="297">
        <f t="shared" si="11"/>
        <v>0</v>
      </c>
      <c r="O35" s="290">
        <f t="shared" si="10"/>
        <v>7375</v>
      </c>
    </row>
    <row r="36" spans="1:15" ht="12.75">
      <c r="A36" s="306">
        <v>3</v>
      </c>
      <c r="B36" s="302" t="s">
        <v>63</v>
      </c>
      <c r="C36" s="297">
        <f>'4-Equ'!G38</f>
        <v>0</v>
      </c>
      <c r="D36" s="297">
        <f>'4-Equ'!H38</f>
        <v>0</v>
      </c>
      <c r="E36" s="297">
        <f>'4-Equ'!I38</f>
        <v>0</v>
      </c>
      <c r="F36" s="297">
        <f>'4-Equ'!J38</f>
        <v>0</v>
      </c>
      <c r="G36" s="297">
        <f>'4-Equ'!K38</f>
        <v>0</v>
      </c>
      <c r="H36" s="297">
        <f>'4-Equ'!L38</f>
        <v>0</v>
      </c>
      <c r="I36" s="297">
        <f>'4-Equ'!M38</f>
        <v>0</v>
      </c>
      <c r="J36" s="297">
        <f>'4-Equ'!N38</f>
        <v>0</v>
      </c>
      <c r="K36" s="297">
        <f>'4-Equ'!O38</f>
        <v>0</v>
      </c>
      <c r="L36" s="297">
        <f>'4-Equ'!P38</f>
        <v>0</v>
      </c>
      <c r="M36" s="297">
        <f>'4-Equ'!Q38</f>
        <v>0</v>
      </c>
      <c r="N36" s="297">
        <f>'4-Equ'!R38</f>
        <v>0</v>
      </c>
      <c r="O36" s="290">
        <f t="shared" si="10"/>
        <v>0</v>
      </c>
    </row>
    <row r="37" spans="1:15" ht="12.75">
      <c r="A37" s="306">
        <v>4</v>
      </c>
      <c r="B37" s="302" t="s">
        <v>64</v>
      </c>
      <c r="C37" s="297">
        <f>'4-Equ'!G43</f>
        <v>0</v>
      </c>
      <c r="D37" s="297">
        <f>'4-Equ'!H43</f>
        <v>0</v>
      </c>
      <c r="E37" s="297">
        <f>'4-Equ'!I43</f>
        <v>0</v>
      </c>
      <c r="F37" s="297">
        <f>'4-Equ'!J43</f>
        <v>0</v>
      </c>
      <c r="G37" s="297">
        <f>'4-Equ'!K43</f>
        <v>0</v>
      </c>
      <c r="H37" s="297">
        <f>'4-Equ'!L43</f>
        <v>0</v>
      </c>
      <c r="I37" s="297">
        <f>'4-Equ'!M43</f>
        <v>0</v>
      </c>
      <c r="J37" s="297">
        <f>'4-Equ'!N43</f>
        <v>0</v>
      </c>
      <c r="K37" s="297">
        <f>'4-Equ'!O43</f>
        <v>0</v>
      </c>
      <c r="L37" s="297">
        <f>'4-Equ'!P43</f>
        <v>0</v>
      </c>
      <c r="M37" s="297">
        <f>'4-Equ'!Q43</f>
        <v>0</v>
      </c>
      <c r="N37" s="297">
        <f>'4-Equ'!R43</f>
        <v>0</v>
      </c>
      <c r="O37" s="290">
        <f t="shared" si="10"/>
        <v>0</v>
      </c>
    </row>
    <row r="38" spans="1:15" ht="12.75">
      <c r="A38" s="306">
        <v>5</v>
      </c>
      <c r="B38" s="302" t="s">
        <v>65</v>
      </c>
      <c r="C38" s="297">
        <f>'4-Equ'!G48</f>
        <v>0</v>
      </c>
      <c r="D38" s="297">
        <f>'4-Equ'!H48</f>
        <v>0</v>
      </c>
      <c r="E38" s="297">
        <f>'4-Equ'!I48</f>
        <v>0</v>
      </c>
      <c r="F38" s="297">
        <f>'4-Equ'!J48</f>
        <v>0</v>
      </c>
      <c r="G38" s="297">
        <f>'4-Equ'!K48</f>
        <v>0</v>
      </c>
      <c r="H38" s="297">
        <f>'4-Equ'!L48</f>
        <v>0</v>
      </c>
      <c r="I38" s="297">
        <f>'4-Equ'!M48</f>
        <v>0</v>
      </c>
      <c r="J38" s="297">
        <f>'4-Equ'!N48</f>
        <v>0</v>
      </c>
      <c r="K38" s="297">
        <f>'4-Equ'!O48</f>
        <v>0</v>
      </c>
      <c r="L38" s="297">
        <f>'4-Equ'!P48</f>
        <v>0</v>
      </c>
      <c r="M38" s="297">
        <f>'4-Equ'!Q48</f>
        <v>0</v>
      </c>
      <c r="N38" s="297">
        <f>'4-Equ'!R48</f>
        <v>0</v>
      </c>
      <c r="O38" s="290">
        <f t="shared" si="10"/>
        <v>0</v>
      </c>
    </row>
    <row r="39" spans="1:15" ht="12.75">
      <c r="A39" s="306"/>
      <c r="B39" s="298" t="s">
        <v>66</v>
      </c>
      <c r="C39" s="297">
        <f>SUM(C36:C38)</f>
        <v>0</v>
      </c>
      <c r="D39" s="297">
        <f aca="true" t="shared" si="12" ref="D39:N39">SUM(D36:D38)</f>
        <v>0</v>
      </c>
      <c r="E39" s="297">
        <f t="shared" si="12"/>
        <v>0</v>
      </c>
      <c r="F39" s="297">
        <f t="shared" si="12"/>
        <v>0</v>
      </c>
      <c r="G39" s="297">
        <f t="shared" si="12"/>
        <v>0</v>
      </c>
      <c r="H39" s="297">
        <f t="shared" si="12"/>
        <v>0</v>
      </c>
      <c r="I39" s="297">
        <f t="shared" si="12"/>
        <v>0</v>
      </c>
      <c r="J39" s="297">
        <f t="shared" si="12"/>
        <v>0</v>
      </c>
      <c r="K39" s="297">
        <f t="shared" si="12"/>
        <v>0</v>
      </c>
      <c r="L39" s="297">
        <f t="shared" si="12"/>
        <v>0</v>
      </c>
      <c r="M39" s="297">
        <f t="shared" si="12"/>
        <v>0</v>
      </c>
      <c r="N39" s="297">
        <f t="shared" si="12"/>
        <v>0</v>
      </c>
      <c r="O39" s="290">
        <f t="shared" si="10"/>
        <v>0</v>
      </c>
    </row>
    <row r="40" spans="1:15" ht="12.75">
      <c r="A40" s="306">
        <v>6</v>
      </c>
      <c r="B40" s="301" t="s">
        <v>67</v>
      </c>
      <c r="C40" s="297">
        <f>'5-Mat'!G57</f>
        <v>0</v>
      </c>
      <c r="D40" s="297">
        <f>'5-Mat'!H57</f>
        <v>0</v>
      </c>
      <c r="E40" s="297">
        <f>'5-Mat'!I57</f>
        <v>0</v>
      </c>
      <c r="F40" s="297">
        <f>'5-Mat'!J57</f>
        <v>0</v>
      </c>
      <c r="G40" s="297">
        <f>'5-Mat'!K57</f>
        <v>0</v>
      </c>
      <c r="H40" s="297">
        <f>'5-Mat'!L57</f>
        <v>0</v>
      </c>
      <c r="I40" s="297">
        <f>'5-Mat'!M57</f>
        <v>0</v>
      </c>
      <c r="J40" s="297">
        <f>'5-Mat'!N57</f>
        <v>0</v>
      </c>
      <c r="K40" s="297">
        <f>'5-Mat'!O57</f>
        <v>0</v>
      </c>
      <c r="L40" s="297">
        <f>'5-Mat'!P57</f>
        <v>0</v>
      </c>
      <c r="M40" s="297">
        <f>'5-Mat'!Q57</f>
        <v>0</v>
      </c>
      <c r="N40" s="297">
        <f>'5-Mat'!R57</f>
        <v>0</v>
      </c>
      <c r="O40" s="290">
        <f t="shared" si="10"/>
        <v>0</v>
      </c>
    </row>
    <row r="41" spans="1:15" ht="12.75">
      <c r="A41" s="306">
        <v>7</v>
      </c>
      <c r="B41" s="301" t="s">
        <v>68</v>
      </c>
      <c r="C41" s="297">
        <f>'6-SubC'!H36</f>
        <v>0</v>
      </c>
      <c r="D41" s="297">
        <f>'6-SubC'!I36</f>
        <v>0</v>
      </c>
      <c r="E41" s="297">
        <f>'6-SubC'!J36</f>
        <v>0</v>
      </c>
      <c r="F41" s="297">
        <f>'6-SubC'!K36</f>
        <v>0</v>
      </c>
      <c r="G41" s="297">
        <f>'6-SubC'!L36</f>
        <v>0</v>
      </c>
      <c r="H41" s="297">
        <f>'6-SubC'!M36</f>
        <v>0</v>
      </c>
      <c r="I41" s="297">
        <f>'6-SubC'!N36</f>
        <v>0</v>
      </c>
      <c r="J41" s="297">
        <f>'6-SubC'!O36</f>
        <v>0</v>
      </c>
      <c r="K41" s="297">
        <f>'6-SubC'!P36</f>
        <v>0</v>
      </c>
      <c r="L41" s="297">
        <f>'6-SubC'!Q36</f>
        <v>0</v>
      </c>
      <c r="M41" s="297">
        <f>'6-SubC'!R36</f>
        <v>0</v>
      </c>
      <c r="N41" s="297">
        <f>'6-SubC'!S36</f>
        <v>0</v>
      </c>
      <c r="O41" s="290">
        <f t="shared" si="10"/>
        <v>0</v>
      </c>
    </row>
    <row r="42" spans="1:15" ht="12.75">
      <c r="A42" s="306">
        <v>8</v>
      </c>
      <c r="B42" s="301" t="s">
        <v>69</v>
      </c>
      <c r="C42" s="297">
        <f>'7-ODC'!G51</f>
        <v>0</v>
      </c>
      <c r="D42" s="297">
        <f>'7-ODC'!H51</f>
        <v>0</v>
      </c>
      <c r="E42" s="297">
        <f>'7-ODC'!I51</f>
        <v>0</v>
      </c>
      <c r="F42" s="297">
        <f>'7-ODC'!J51</f>
        <v>0</v>
      </c>
      <c r="G42" s="297">
        <f>'7-ODC'!K51</f>
        <v>0</v>
      </c>
      <c r="H42" s="297">
        <f>'7-ODC'!L51</f>
        <v>0</v>
      </c>
      <c r="I42" s="297">
        <f>'7-ODC'!M51</f>
        <v>0</v>
      </c>
      <c r="J42" s="297">
        <f>'7-ODC'!N51</f>
        <v>0</v>
      </c>
      <c r="K42" s="297">
        <f>'7-ODC'!O51</f>
        <v>0</v>
      </c>
      <c r="L42" s="297">
        <f>'7-ODC'!P51</f>
        <v>0</v>
      </c>
      <c r="M42" s="297">
        <f>'7-ODC'!Q51</f>
        <v>0</v>
      </c>
      <c r="N42" s="297">
        <f>'7-ODC'!R51</f>
        <v>0</v>
      </c>
      <c r="O42" s="290">
        <f t="shared" si="10"/>
        <v>0</v>
      </c>
    </row>
    <row r="43" spans="1:15" ht="12.75">
      <c r="A43" s="306">
        <v>9</v>
      </c>
      <c r="B43" s="301" t="s">
        <v>70</v>
      </c>
      <c r="C43" s="297">
        <f>'8-Trav'!I32</f>
        <v>0</v>
      </c>
      <c r="D43" s="297">
        <f>'8-Trav'!J32</f>
        <v>0</v>
      </c>
      <c r="E43" s="297">
        <f>'8-Trav'!K32</f>
        <v>0</v>
      </c>
      <c r="F43" s="297">
        <f>'8-Trav'!L32</f>
        <v>0</v>
      </c>
      <c r="G43" s="297">
        <f>'8-Trav'!M32</f>
        <v>0</v>
      </c>
      <c r="H43" s="297">
        <f>'8-Trav'!N32</f>
        <v>0</v>
      </c>
      <c r="I43" s="297">
        <f>'8-Trav'!O32</f>
        <v>0</v>
      </c>
      <c r="J43" s="297">
        <f>'8-Trav'!P32</f>
        <v>0</v>
      </c>
      <c r="K43" s="297">
        <f>'8-Trav'!Q32</f>
        <v>0</v>
      </c>
      <c r="L43" s="297">
        <f>'8-Trav'!R32</f>
        <v>0</v>
      </c>
      <c r="M43" s="297">
        <f>'8-Trav'!S32</f>
        <v>0</v>
      </c>
      <c r="N43" s="297">
        <f>'8-Trav'!T32</f>
        <v>0</v>
      </c>
      <c r="O43" s="290">
        <f t="shared" si="10"/>
        <v>0</v>
      </c>
    </row>
    <row r="44" spans="1:15" ht="12.75">
      <c r="A44" s="306">
        <v>10</v>
      </c>
      <c r="B44" s="301" t="s">
        <v>71</v>
      </c>
      <c r="C44" s="297">
        <f>'8-Trav'!I37</f>
        <v>0</v>
      </c>
      <c r="D44" s="297">
        <f>'8-Trav'!J37</f>
        <v>0</v>
      </c>
      <c r="E44" s="297">
        <f>'8-Trav'!K37</f>
        <v>0</v>
      </c>
      <c r="F44" s="297">
        <f>'8-Trav'!L37</f>
        <v>0</v>
      </c>
      <c r="G44" s="297">
        <f>'8-Trav'!M37</f>
        <v>0</v>
      </c>
      <c r="H44" s="297">
        <f>'8-Trav'!N37</f>
        <v>0</v>
      </c>
      <c r="I44" s="297">
        <f>'8-Trav'!O37</f>
        <v>0</v>
      </c>
      <c r="J44" s="297">
        <f>'8-Trav'!P37</f>
        <v>0</v>
      </c>
      <c r="K44" s="297">
        <f>'8-Trav'!Q37</f>
        <v>0</v>
      </c>
      <c r="L44" s="297">
        <f>'8-Trav'!R37</f>
        <v>0</v>
      </c>
      <c r="M44" s="297">
        <f>'8-Trav'!S37</f>
        <v>0</v>
      </c>
      <c r="N44" s="297">
        <f>'8-Trav'!T37</f>
        <v>0</v>
      </c>
      <c r="O44" s="290">
        <f t="shared" si="10"/>
        <v>0</v>
      </c>
    </row>
    <row r="45" spans="1:15" ht="12.75">
      <c r="A45" s="306"/>
      <c r="B45" s="298" t="s">
        <v>72</v>
      </c>
      <c r="C45" s="297">
        <f>SUM(C43:C44)</f>
        <v>0</v>
      </c>
      <c r="D45" s="297">
        <f aca="true" t="shared" si="13" ref="D45:N45">SUM(D43:D44)</f>
        <v>0</v>
      </c>
      <c r="E45" s="297">
        <f t="shared" si="13"/>
        <v>0</v>
      </c>
      <c r="F45" s="297">
        <f t="shared" si="13"/>
        <v>0</v>
      </c>
      <c r="G45" s="297">
        <f t="shared" si="13"/>
        <v>0</v>
      </c>
      <c r="H45" s="297">
        <f t="shared" si="13"/>
        <v>0</v>
      </c>
      <c r="I45" s="297">
        <f t="shared" si="13"/>
        <v>0</v>
      </c>
      <c r="J45" s="297">
        <f t="shared" si="13"/>
        <v>0</v>
      </c>
      <c r="K45" s="297">
        <f t="shared" si="13"/>
        <v>0</v>
      </c>
      <c r="L45" s="297">
        <f t="shared" si="13"/>
        <v>0</v>
      </c>
      <c r="M45" s="297">
        <f t="shared" si="13"/>
        <v>0</v>
      </c>
      <c r="N45" s="297">
        <f t="shared" si="13"/>
        <v>0</v>
      </c>
      <c r="O45" s="290">
        <f t="shared" si="10"/>
        <v>0</v>
      </c>
    </row>
    <row r="46" spans="1:15" ht="12.75">
      <c r="A46" s="306">
        <v>11</v>
      </c>
      <c r="B46" s="298" t="s">
        <v>73</v>
      </c>
      <c r="C46" s="297">
        <f>C39+C40+C41+C42+C45</f>
        <v>0</v>
      </c>
      <c r="D46" s="297">
        <f aca="true" t="shared" si="14" ref="D46:N46">D39+D40+D41+D42+D45</f>
        <v>0</v>
      </c>
      <c r="E46" s="297">
        <f t="shared" si="14"/>
        <v>0</v>
      </c>
      <c r="F46" s="297">
        <f t="shared" si="14"/>
        <v>0</v>
      </c>
      <c r="G46" s="297">
        <f t="shared" si="14"/>
        <v>0</v>
      </c>
      <c r="H46" s="297">
        <f t="shared" si="14"/>
        <v>0</v>
      </c>
      <c r="I46" s="297">
        <f t="shared" si="14"/>
        <v>0</v>
      </c>
      <c r="J46" s="297">
        <f t="shared" si="14"/>
        <v>0</v>
      </c>
      <c r="K46" s="297">
        <f t="shared" si="14"/>
        <v>0</v>
      </c>
      <c r="L46" s="297">
        <f t="shared" si="14"/>
        <v>0</v>
      </c>
      <c r="M46" s="297">
        <f t="shared" si="14"/>
        <v>0</v>
      </c>
      <c r="N46" s="297">
        <f t="shared" si="14"/>
        <v>0</v>
      </c>
      <c r="O46" s="290">
        <f t="shared" si="10"/>
        <v>0</v>
      </c>
    </row>
    <row r="47" spans="1:15" ht="12.75">
      <c r="A47" s="306">
        <v>12</v>
      </c>
      <c r="B47" s="298" t="s">
        <v>74</v>
      </c>
      <c r="C47" s="297">
        <f>C35+C46</f>
        <v>250</v>
      </c>
      <c r="D47" s="297">
        <f aca="true" t="shared" si="15" ref="D47:N47">D35+D46</f>
        <v>500</v>
      </c>
      <c r="E47" s="297">
        <f t="shared" si="15"/>
        <v>750</v>
      </c>
      <c r="F47" s="297">
        <f t="shared" si="15"/>
        <v>1000</v>
      </c>
      <c r="G47" s="297">
        <f t="shared" si="15"/>
        <v>1250</v>
      </c>
      <c r="H47" s="297">
        <f t="shared" si="15"/>
        <v>1375</v>
      </c>
      <c r="I47" s="297">
        <f t="shared" si="15"/>
        <v>1250</v>
      </c>
      <c r="J47" s="297">
        <f t="shared" si="15"/>
        <v>1000</v>
      </c>
      <c r="K47" s="297">
        <f t="shared" si="15"/>
        <v>0</v>
      </c>
      <c r="L47" s="297">
        <f t="shared" si="15"/>
        <v>0</v>
      </c>
      <c r="M47" s="297">
        <f t="shared" si="15"/>
        <v>0</v>
      </c>
      <c r="N47" s="297">
        <f t="shared" si="15"/>
        <v>0</v>
      </c>
      <c r="O47" s="290">
        <f t="shared" si="10"/>
        <v>7375</v>
      </c>
    </row>
    <row r="48" spans="1:15" ht="12.75">
      <c r="A48" s="306">
        <v>13</v>
      </c>
      <c r="B48" s="301" t="s">
        <v>103</v>
      </c>
      <c r="C48" s="297">
        <f>ROUND(C47*$E27/2,0)*2</f>
        <v>22</v>
      </c>
      <c r="D48" s="297">
        <f aca="true" t="shared" si="16" ref="D48:N48">ROUND(D47*$E27/2,0)*2</f>
        <v>46</v>
      </c>
      <c r="E48" s="297">
        <f t="shared" si="16"/>
        <v>68</v>
      </c>
      <c r="F48" s="297">
        <f t="shared" si="16"/>
        <v>90</v>
      </c>
      <c r="G48" s="297">
        <f t="shared" si="16"/>
        <v>112</v>
      </c>
      <c r="H48" s="297">
        <f t="shared" si="16"/>
        <v>124</v>
      </c>
      <c r="I48" s="297">
        <f t="shared" si="16"/>
        <v>112</v>
      </c>
      <c r="J48" s="297">
        <f t="shared" si="16"/>
        <v>90</v>
      </c>
      <c r="K48" s="297">
        <f t="shared" si="16"/>
        <v>0</v>
      </c>
      <c r="L48" s="297">
        <f t="shared" si="16"/>
        <v>0</v>
      </c>
      <c r="M48" s="297">
        <f t="shared" si="16"/>
        <v>0</v>
      </c>
      <c r="N48" s="297">
        <f t="shared" si="16"/>
        <v>0</v>
      </c>
      <c r="O48" s="290">
        <f t="shared" si="10"/>
        <v>664</v>
      </c>
    </row>
    <row r="49" spans="1:15" ht="12.75">
      <c r="A49" s="306">
        <v>14</v>
      </c>
      <c r="B49" s="298" t="s">
        <v>104</v>
      </c>
      <c r="C49" s="290">
        <f>SUM(C47:C48)</f>
        <v>272</v>
      </c>
      <c r="D49" s="290">
        <f aca="true" t="shared" si="17" ref="D49:N49">SUM(D47:D48)</f>
        <v>546</v>
      </c>
      <c r="E49" s="290">
        <f t="shared" si="17"/>
        <v>818</v>
      </c>
      <c r="F49" s="290">
        <f t="shared" si="17"/>
        <v>1090</v>
      </c>
      <c r="G49" s="290">
        <f t="shared" si="17"/>
        <v>1362</v>
      </c>
      <c r="H49" s="290">
        <f t="shared" si="17"/>
        <v>1499</v>
      </c>
      <c r="I49" s="290">
        <f t="shared" si="17"/>
        <v>1362</v>
      </c>
      <c r="J49" s="290">
        <f t="shared" si="17"/>
        <v>1090</v>
      </c>
      <c r="K49" s="290">
        <f t="shared" si="17"/>
        <v>0</v>
      </c>
      <c r="L49" s="290">
        <f t="shared" si="17"/>
        <v>0</v>
      </c>
      <c r="M49" s="290">
        <f t="shared" si="17"/>
        <v>0</v>
      </c>
      <c r="N49" s="290">
        <f t="shared" si="17"/>
        <v>0</v>
      </c>
      <c r="O49" s="290">
        <f t="shared" si="10"/>
        <v>8039</v>
      </c>
    </row>
    <row r="50" spans="3:15" ht="6.75" customHeight="1" thickBot="1"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</row>
    <row r="51" spans="1:15" ht="13.5" thickBot="1">
      <c r="A51" s="303" t="str">
        <f>CONCATENATE("Institution #3-",'1-Plan'!D10)</f>
        <v>Institution #3-INP</v>
      </c>
      <c r="B51" s="304"/>
      <c r="C51" s="307" t="s">
        <v>102</v>
      </c>
      <c r="D51" s="308"/>
      <c r="E51" s="293">
        <f>'1-Plan'!J10</f>
        <v>0.07</v>
      </c>
      <c r="F51" s="333"/>
      <c r="G51" s="334"/>
      <c r="H51" s="334"/>
      <c r="I51" s="335"/>
      <c r="J51" s="336"/>
      <c r="K51" s="336"/>
      <c r="L51" s="336"/>
      <c r="M51" s="336"/>
      <c r="N51" s="336"/>
      <c r="O51" s="336"/>
    </row>
    <row r="52" spans="1:15" ht="12.75">
      <c r="A52" s="294" t="s">
        <v>2</v>
      </c>
      <c r="B52" s="294" t="s">
        <v>56</v>
      </c>
      <c r="C52" s="309" t="s">
        <v>4</v>
      </c>
      <c r="D52" s="309" t="s">
        <v>5</v>
      </c>
      <c r="E52" s="294" t="s">
        <v>6</v>
      </c>
      <c r="F52" s="332" t="s">
        <v>7</v>
      </c>
      <c r="G52" s="332" t="s">
        <v>8</v>
      </c>
      <c r="H52" s="332" t="s">
        <v>9</v>
      </c>
      <c r="I52" s="332" t="s">
        <v>10</v>
      </c>
      <c r="J52" s="332" t="s">
        <v>11</v>
      </c>
      <c r="K52" s="332" t="s">
        <v>12</v>
      </c>
      <c r="L52" s="332" t="s">
        <v>13</v>
      </c>
      <c r="M52" s="332" t="s">
        <v>14</v>
      </c>
      <c r="N52" s="332" t="s">
        <v>15</v>
      </c>
      <c r="O52" s="337" t="s">
        <v>29</v>
      </c>
    </row>
    <row r="53" spans="1:15" ht="12.75">
      <c r="A53" s="305">
        <v>1</v>
      </c>
      <c r="B53" s="296" t="s">
        <v>57</v>
      </c>
      <c r="C53" s="297">
        <f>EuIfSum('3-Pers'!$D5:$D68,'3-Pers'!$F5:$F68,'3-Pers'!K5:K68,3,1)</f>
        <v>0</v>
      </c>
      <c r="D53" s="297">
        <f>EuIfSum('3-Pers'!$D5:$D68,'3-Pers'!$F5:$F68,'3-Pers'!L5:L68,3,1)</f>
        <v>0</v>
      </c>
      <c r="E53" s="297">
        <f>EuIfSum('3-Pers'!$D5:$D68,'3-Pers'!$F5:$F68,'3-Pers'!M5:M68,3,1)</f>
        <v>0</v>
      </c>
      <c r="F53" s="297">
        <f>EuIfSum('3-Pers'!$D5:$D68,'3-Pers'!$F5:$F68,'3-Pers'!N5:N68,3,1)</f>
        <v>0</v>
      </c>
      <c r="G53" s="297">
        <f>EuIfSum('3-Pers'!$D5:$D68,'3-Pers'!$F5:$F68,'3-Pers'!O5:O68,3,1)</f>
        <v>0</v>
      </c>
      <c r="H53" s="297">
        <f>EuIfSum('3-Pers'!$D5:$D68,'3-Pers'!$F5:$F68,'3-Pers'!P5:P68,3,1)</f>
        <v>0</v>
      </c>
      <c r="I53" s="297">
        <f>EuIfSum('3-Pers'!$D5:$D68,'3-Pers'!$F5:$F68,'3-Pers'!Q5:Q68,3,1)</f>
        <v>0</v>
      </c>
      <c r="J53" s="297">
        <f>EuIfSum('3-Pers'!$D5:$D68,'3-Pers'!$F5:$F68,'3-Pers'!R5:R68,3,1)</f>
        <v>0</v>
      </c>
      <c r="K53" s="297">
        <f>EuIfSum('3-Pers'!$D5:$D68,'3-Pers'!$F5:$F68,'3-Pers'!S5:S68,3,1)</f>
        <v>0</v>
      </c>
      <c r="L53" s="297">
        <f>EuIfSum('3-Pers'!$D5:$D68,'3-Pers'!$F5:$F68,'3-Pers'!T5:T68,3,1)</f>
        <v>0</v>
      </c>
      <c r="M53" s="297">
        <f>EuIfSum('3-Pers'!$D5:$D68,'3-Pers'!$F5:$F68,'3-Pers'!U5:U68,3,1)</f>
        <v>0</v>
      </c>
      <c r="N53" s="297">
        <f>EuIfSum('3-Pers'!$D5:$D68,'3-Pers'!$F5:$F68,'3-Pers'!V5:V68,3,1)</f>
        <v>0</v>
      </c>
      <c r="O53" s="277">
        <f>SUM(C53:N53)</f>
        <v>0</v>
      </c>
    </row>
    <row r="54" spans="1:15" ht="12.75">
      <c r="A54" s="305">
        <v>2</v>
      </c>
      <c r="B54" s="296" t="s">
        <v>58</v>
      </c>
      <c r="C54" s="297">
        <f>EuIfSum('3-Pers'!$D5:$D68,'3-Pers'!$F5:$F68,'3-Pers'!K5:K68,3,0)</f>
        <v>50</v>
      </c>
      <c r="D54" s="297">
        <f>EuIfSum('3-Pers'!$D5:$D68,'3-Pers'!$F5:$F68,'3-Pers'!L5:L68,3,0)</f>
        <v>34</v>
      </c>
      <c r="E54" s="297">
        <f>EuIfSum('3-Pers'!$D5:$D68,'3-Pers'!$F5:$F68,'3-Pers'!M5:M68,3,0)</f>
        <v>48</v>
      </c>
      <c r="F54" s="297">
        <f>EuIfSum('3-Pers'!$D5:$D68,'3-Pers'!$F5:$F68,'3-Pers'!N5:N68,3,0)</f>
        <v>16</v>
      </c>
      <c r="G54" s="297">
        <f>EuIfSum('3-Pers'!$D5:$D68,'3-Pers'!$F5:$F68,'3-Pers'!O5:O68,3,0)</f>
        <v>7</v>
      </c>
      <c r="H54" s="297">
        <f>EuIfSum('3-Pers'!$D5:$D68,'3-Pers'!$F5:$F68,'3-Pers'!P5:P68,3,0)</f>
        <v>25</v>
      </c>
      <c r="I54" s="297">
        <f>EuIfSum('3-Pers'!$D5:$D68,'3-Pers'!$F5:$F68,'3-Pers'!Q5:Q68,3,0)</f>
        <v>5</v>
      </c>
      <c r="J54" s="297">
        <f>EuIfSum('3-Pers'!$D5:$D68,'3-Pers'!$F5:$F68,'3-Pers'!R5:R68,3,0)</f>
        <v>5</v>
      </c>
      <c r="K54" s="297">
        <f>EuIfSum('3-Pers'!$D5:$D68,'3-Pers'!$F5:$F68,'3-Pers'!S5:S68,3,0)</f>
        <v>0</v>
      </c>
      <c r="L54" s="297">
        <f>EuIfSum('3-Pers'!$D5:$D68,'3-Pers'!$F5:$F68,'3-Pers'!T5:T68,3,0)</f>
        <v>0</v>
      </c>
      <c r="M54" s="297">
        <f>EuIfSum('3-Pers'!$D5:$D68,'3-Pers'!$F5:$F68,'3-Pers'!U5:U68,3,0)</f>
        <v>0</v>
      </c>
      <c r="N54" s="297">
        <f>EuIfSum('3-Pers'!$D5:$D68,'3-Pers'!$F5:$F68,'3-Pers'!V5:V68,3,0)</f>
        <v>0</v>
      </c>
      <c r="O54" s="277">
        <f>SUM(C54:N54)</f>
        <v>190</v>
      </c>
    </row>
    <row r="55" spans="1:15" ht="12.75">
      <c r="A55" s="305"/>
      <c r="B55" s="298" t="s">
        <v>59</v>
      </c>
      <c r="C55" s="297">
        <f>SUM(C53:C54)</f>
        <v>50</v>
      </c>
      <c r="D55" s="297">
        <f aca="true" t="shared" si="18" ref="D55:N55">SUM(D53:D54)</f>
        <v>34</v>
      </c>
      <c r="E55" s="297">
        <f t="shared" si="18"/>
        <v>48</v>
      </c>
      <c r="F55" s="297">
        <f t="shared" si="18"/>
        <v>16</v>
      </c>
      <c r="G55" s="297">
        <f t="shared" si="18"/>
        <v>7</v>
      </c>
      <c r="H55" s="297">
        <f t="shared" si="18"/>
        <v>25</v>
      </c>
      <c r="I55" s="297">
        <f t="shared" si="18"/>
        <v>5</v>
      </c>
      <c r="J55" s="297">
        <f t="shared" si="18"/>
        <v>5</v>
      </c>
      <c r="K55" s="297">
        <f t="shared" si="18"/>
        <v>0</v>
      </c>
      <c r="L55" s="297">
        <f t="shared" si="18"/>
        <v>0</v>
      </c>
      <c r="M55" s="297">
        <f t="shared" si="18"/>
        <v>0</v>
      </c>
      <c r="N55" s="297">
        <f t="shared" si="18"/>
        <v>0</v>
      </c>
      <c r="O55" s="277">
        <f>SUM(C55:N55)</f>
        <v>190</v>
      </c>
    </row>
    <row r="56" spans="1:15" ht="12.75">
      <c r="A56" s="299"/>
      <c r="B56" s="299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0"/>
    </row>
    <row r="57" spans="1:15" ht="12.75">
      <c r="A57" s="306">
        <v>1</v>
      </c>
      <c r="B57" s="301" t="s">
        <v>60</v>
      </c>
      <c r="C57" s="297">
        <f>EuIfSum('3-Pers'!$D5:$D68,'3-Pers'!$F5:$F68,'3-Pers'!Y5:Y68,3,1)</f>
        <v>0</v>
      </c>
      <c r="D57" s="297">
        <f>EuIfSum('3-Pers'!$D5:$D68,'3-Pers'!$F5:$F68,'3-Pers'!Z5:Z68,3,1)</f>
        <v>0</v>
      </c>
      <c r="E57" s="297">
        <f>EuIfSum('3-Pers'!$D5:$D68,'3-Pers'!$F5:$F68,'3-Pers'!AA5:AA68,3,1)</f>
        <v>0</v>
      </c>
      <c r="F57" s="297">
        <f>EuIfSum('3-Pers'!$D5:$D68,'3-Pers'!$F5:$F68,'3-Pers'!AB5:AB68,3,1)</f>
        <v>0</v>
      </c>
      <c r="G57" s="297">
        <f>EuIfSum('3-Pers'!$D5:$D68,'3-Pers'!$F5:$F68,'3-Pers'!AC5:AC68,3,1)</f>
        <v>0</v>
      </c>
      <c r="H57" s="297">
        <f>EuIfSum('3-Pers'!$D5:$D68,'3-Pers'!$F5:$F68,'3-Pers'!AD5:AD68,3,1)</f>
        <v>0</v>
      </c>
      <c r="I57" s="297">
        <f>EuIfSum('3-Pers'!$D5:$D68,'3-Pers'!$F5:$F68,'3-Pers'!AE5:AE68,3,1)</f>
        <v>0</v>
      </c>
      <c r="J57" s="297">
        <f>EuIfSum('3-Pers'!$D5:$D68,'3-Pers'!$F5:$F68,'3-Pers'!AF5:AF68,3,1)</f>
        <v>0</v>
      </c>
      <c r="K57" s="297">
        <f>EuIfSum('3-Pers'!$D5:$D68,'3-Pers'!$F5:$F68,'3-Pers'!AG5:AG68,3,1)</f>
        <v>0</v>
      </c>
      <c r="L57" s="297">
        <f>EuIfSum('3-Pers'!$D5:$D68,'3-Pers'!$F5:$F68,'3-Pers'!AH5:AH68,3,1)</f>
        <v>0</v>
      </c>
      <c r="M57" s="297">
        <f>EuIfSum('3-Pers'!$D5:$D68,'3-Pers'!$F5:$F68,'3-Pers'!AI5:AI68,3,1)</f>
        <v>0</v>
      </c>
      <c r="N57" s="297">
        <f>EuIfSum('3-Pers'!$D5:$D68,'3-Pers'!$F5:$F68,'3-Pers'!AJ5:AJ68,3,1)</f>
        <v>0</v>
      </c>
      <c r="O57" s="290">
        <f>SUM(C57:N57)</f>
        <v>0</v>
      </c>
    </row>
    <row r="58" spans="1:15" ht="12.75">
      <c r="A58" s="306">
        <v>2</v>
      </c>
      <c r="B58" s="301" t="s">
        <v>61</v>
      </c>
      <c r="C58" s="297">
        <f>EuIfSum('3-Pers'!$D5:$D68,'3-Pers'!$F5:$F68,'3-Pers'!Y5:Y68,3,0)</f>
        <v>750</v>
      </c>
      <c r="D58" s="297">
        <f>EuIfSum('3-Pers'!$D5:$D68,'3-Pers'!$F5:$F68,'3-Pers'!Z5:Z68,3,0)</f>
        <v>510</v>
      </c>
      <c r="E58" s="297">
        <f>EuIfSum('3-Pers'!$D5:$D68,'3-Pers'!$F5:$F68,'3-Pers'!AA5:AA68,3,0)</f>
        <v>720</v>
      </c>
      <c r="F58" s="297">
        <f>EuIfSum('3-Pers'!$D5:$D68,'3-Pers'!$F5:$F68,'3-Pers'!AB5:AB68,3,0)</f>
        <v>240</v>
      </c>
      <c r="G58" s="297">
        <f>EuIfSum('3-Pers'!$D5:$D68,'3-Pers'!$F5:$F68,'3-Pers'!AC5:AC68,3,0)</f>
        <v>105</v>
      </c>
      <c r="H58" s="297">
        <f>EuIfSum('3-Pers'!$D5:$D68,'3-Pers'!$F5:$F68,'3-Pers'!AD5:AD68,3,0)</f>
        <v>375</v>
      </c>
      <c r="I58" s="297">
        <f>EuIfSum('3-Pers'!$D5:$D68,'3-Pers'!$F5:$F68,'3-Pers'!AE5:AE68,3,0)</f>
        <v>75</v>
      </c>
      <c r="J58" s="297">
        <f>EuIfSum('3-Pers'!$D5:$D68,'3-Pers'!$F5:$F68,'3-Pers'!AF5:AF68,3,0)</f>
        <v>75</v>
      </c>
      <c r="K58" s="297">
        <f>EuIfSum('3-Pers'!$D5:$D68,'3-Pers'!$F5:$F68,'3-Pers'!AG5:AG68,3,0)</f>
        <v>0</v>
      </c>
      <c r="L58" s="297">
        <f>EuIfSum('3-Pers'!$D5:$D68,'3-Pers'!$F5:$F68,'3-Pers'!AH5:AH68,3,0)</f>
        <v>0</v>
      </c>
      <c r="M58" s="297">
        <f>EuIfSum('3-Pers'!$D5:$D68,'3-Pers'!$F5:$F68,'3-Pers'!AI5:AI68,3,0)</f>
        <v>0</v>
      </c>
      <c r="N58" s="297">
        <f>EuIfSum('3-Pers'!$D5:$D68,'3-Pers'!$F5:$F68,'3-Pers'!AJ5:AJ68,3,0)</f>
        <v>0</v>
      </c>
      <c r="O58" s="290">
        <f aca="true" t="shared" si="19" ref="O58:O73">SUM(C58:N58)</f>
        <v>2850</v>
      </c>
    </row>
    <row r="59" spans="1:15" ht="12.75">
      <c r="A59" s="306"/>
      <c r="B59" s="298" t="s">
        <v>62</v>
      </c>
      <c r="C59" s="297">
        <f>SUM(C57:C58)</f>
        <v>750</v>
      </c>
      <c r="D59" s="297">
        <f aca="true" t="shared" si="20" ref="D59:N59">SUM(D57:D58)</f>
        <v>510</v>
      </c>
      <c r="E59" s="297">
        <f t="shared" si="20"/>
        <v>720</v>
      </c>
      <c r="F59" s="297">
        <f t="shared" si="20"/>
        <v>240</v>
      </c>
      <c r="G59" s="297">
        <f t="shared" si="20"/>
        <v>105</v>
      </c>
      <c r="H59" s="297">
        <f t="shared" si="20"/>
        <v>375</v>
      </c>
      <c r="I59" s="297">
        <f t="shared" si="20"/>
        <v>75</v>
      </c>
      <c r="J59" s="297">
        <f t="shared" si="20"/>
        <v>75</v>
      </c>
      <c r="K59" s="297">
        <f t="shared" si="20"/>
        <v>0</v>
      </c>
      <c r="L59" s="297">
        <f t="shared" si="20"/>
        <v>0</v>
      </c>
      <c r="M59" s="297">
        <f t="shared" si="20"/>
        <v>0</v>
      </c>
      <c r="N59" s="297">
        <f t="shared" si="20"/>
        <v>0</v>
      </c>
      <c r="O59" s="290">
        <f t="shared" si="19"/>
        <v>2850</v>
      </c>
    </row>
    <row r="60" spans="1:15" ht="12.75">
      <c r="A60" s="306">
        <v>3</v>
      </c>
      <c r="B60" s="302" t="s">
        <v>63</v>
      </c>
      <c r="C60" s="297">
        <f>'4-Equ'!G39</f>
        <v>0</v>
      </c>
      <c r="D60" s="297">
        <f>'4-Equ'!H39</f>
        <v>0</v>
      </c>
      <c r="E60" s="297">
        <f>'4-Equ'!I39</f>
        <v>0</v>
      </c>
      <c r="F60" s="297">
        <f>'4-Equ'!J39</f>
        <v>0</v>
      </c>
      <c r="G60" s="297">
        <f>'4-Equ'!K39</f>
        <v>0</v>
      </c>
      <c r="H60" s="297">
        <f>'4-Equ'!L39</f>
        <v>0</v>
      </c>
      <c r="I60" s="297">
        <f>'4-Equ'!M39</f>
        <v>0</v>
      </c>
      <c r="J60" s="297">
        <f>'4-Equ'!N39</f>
        <v>0</v>
      </c>
      <c r="K60" s="297">
        <f>'4-Equ'!O39</f>
        <v>0</v>
      </c>
      <c r="L60" s="297">
        <f>'4-Equ'!P39</f>
        <v>0</v>
      </c>
      <c r="M60" s="297">
        <f>'4-Equ'!Q39</f>
        <v>0</v>
      </c>
      <c r="N60" s="297">
        <f>'4-Equ'!R39</f>
        <v>0</v>
      </c>
      <c r="O60" s="290">
        <f t="shared" si="19"/>
        <v>0</v>
      </c>
    </row>
    <row r="61" spans="1:15" ht="12.75">
      <c r="A61" s="306">
        <v>4</v>
      </c>
      <c r="B61" s="302" t="s">
        <v>64</v>
      </c>
      <c r="C61" s="297">
        <f>'4-Equ'!G44</f>
        <v>0</v>
      </c>
      <c r="D61" s="297">
        <f>'4-Equ'!H44</f>
        <v>0</v>
      </c>
      <c r="E61" s="297">
        <f>'4-Equ'!I44</f>
        <v>0</v>
      </c>
      <c r="F61" s="297">
        <f>'4-Equ'!J44</f>
        <v>0</v>
      </c>
      <c r="G61" s="297">
        <f>'4-Equ'!K44</f>
        <v>0</v>
      </c>
      <c r="H61" s="297">
        <f>'4-Equ'!L44</f>
        <v>0</v>
      </c>
      <c r="I61" s="297">
        <f>'4-Equ'!M44</f>
        <v>0</v>
      </c>
      <c r="J61" s="297">
        <f>'4-Equ'!N44</f>
        <v>0</v>
      </c>
      <c r="K61" s="297">
        <f>'4-Equ'!O44</f>
        <v>0</v>
      </c>
      <c r="L61" s="297">
        <f>'4-Equ'!P44</f>
        <v>0</v>
      </c>
      <c r="M61" s="297">
        <f>'4-Equ'!Q44</f>
        <v>0</v>
      </c>
      <c r="N61" s="297">
        <f>'4-Equ'!R44</f>
        <v>0</v>
      </c>
      <c r="O61" s="290">
        <f t="shared" si="19"/>
        <v>0</v>
      </c>
    </row>
    <row r="62" spans="1:15" ht="12.75">
      <c r="A62" s="306">
        <v>5</v>
      </c>
      <c r="B62" s="302" t="s">
        <v>65</v>
      </c>
      <c r="C62" s="297">
        <f>'4-Equ'!G49</f>
        <v>0</v>
      </c>
      <c r="D62" s="297">
        <f>'4-Equ'!H49</f>
        <v>0</v>
      </c>
      <c r="E62" s="297">
        <f>'4-Equ'!I49</f>
        <v>0</v>
      </c>
      <c r="F62" s="297">
        <f>'4-Equ'!J49</f>
        <v>0</v>
      </c>
      <c r="G62" s="297">
        <f>'4-Equ'!K49</f>
        <v>0</v>
      </c>
      <c r="H62" s="297">
        <f>'4-Equ'!L49</f>
        <v>0</v>
      </c>
      <c r="I62" s="297">
        <f>'4-Equ'!M49</f>
        <v>0</v>
      </c>
      <c r="J62" s="297">
        <f>'4-Equ'!N49</f>
        <v>0</v>
      </c>
      <c r="K62" s="297">
        <f>'4-Equ'!O49</f>
        <v>0</v>
      </c>
      <c r="L62" s="297">
        <f>'4-Equ'!P49</f>
        <v>0</v>
      </c>
      <c r="M62" s="297">
        <f>'4-Equ'!Q49</f>
        <v>0</v>
      </c>
      <c r="N62" s="297">
        <f>'4-Equ'!R49</f>
        <v>0</v>
      </c>
      <c r="O62" s="290">
        <f t="shared" si="19"/>
        <v>0</v>
      </c>
    </row>
    <row r="63" spans="1:15" ht="12.75">
      <c r="A63" s="306"/>
      <c r="B63" s="298" t="s">
        <v>66</v>
      </c>
      <c r="C63" s="297">
        <f>SUM(C60:C62)</f>
        <v>0</v>
      </c>
      <c r="D63" s="297">
        <f aca="true" t="shared" si="21" ref="D63:N63">SUM(D60:D62)</f>
        <v>0</v>
      </c>
      <c r="E63" s="297">
        <f t="shared" si="21"/>
        <v>0</v>
      </c>
      <c r="F63" s="297">
        <f t="shared" si="21"/>
        <v>0</v>
      </c>
      <c r="G63" s="297">
        <f t="shared" si="21"/>
        <v>0</v>
      </c>
      <c r="H63" s="297">
        <f t="shared" si="21"/>
        <v>0</v>
      </c>
      <c r="I63" s="297">
        <f t="shared" si="21"/>
        <v>0</v>
      </c>
      <c r="J63" s="297">
        <f t="shared" si="21"/>
        <v>0</v>
      </c>
      <c r="K63" s="297">
        <f t="shared" si="21"/>
        <v>0</v>
      </c>
      <c r="L63" s="297">
        <f t="shared" si="21"/>
        <v>0</v>
      </c>
      <c r="M63" s="297">
        <f t="shared" si="21"/>
        <v>0</v>
      </c>
      <c r="N63" s="297">
        <f t="shared" si="21"/>
        <v>0</v>
      </c>
      <c r="O63" s="290">
        <f t="shared" si="19"/>
        <v>0</v>
      </c>
    </row>
    <row r="64" spans="1:15" ht="12.75">
      <c r="A64" s="306">
        <v>6</v>
      </c>
      <c r="B64" s="301" t="s">
        <v>67</v>
      </c>
      <c r="C64" s="297">
        <f>'5-Mat'!G58</f>
        <v>0</v>
      </c>
      <c r="D64" s="297">
        <f>'5-Mat'!H58</f>
        <v>0</v>
      </c>
      <c r="E64" s="297">
        <f>'5-Mat'!I58</f>
        <v>0</v>
      </c>
      <c r="F64" s="297">
        <f>'5-Mat'!J58</f>
        <v>0</v>
      </c>
      <c r="G64" s="297">
        <f>'5-Mat'!K58</f>
        <v>0</v>
      </c>
      <c r="H64" s="297">
        <f>'5-Mat'!L58</f>
        <v>0</v>
      </c>
      <c r="I64" s="297">
        <f>'5-Mat'!M58</f>
        <v>0</v>
      </c>
      <c r="J64" s="297">
        <f>'5-Mat'!N58</f>
        <v>0</v>
      </c>
      <c r="K64" s="297">
        <f>'5-Mat'!O58</f>
        <v>0</v>
      </c>
      <c r="L64" s="297">
        <f>'5-Mat'!P58</f>
        <v>0</v>
      </c>
      <c r="M64" s="297">
        <f>'5-Mat'!Q58</f>
        <v>0</v>
      </c>
      <c r="N64" s="297">
        <f>'5-Mat'!R58</f>
        <v>0</v>
      </c>
      <c r="O64" s="290">
        <f t="shared" si="19"/>
        <v>0</v>
      </c>
    </row>
    <row r="65" spans="1:15" ht="12.75">
      <c r="A65" s="306">
        <v>7</v>
      </c>
      <c r="B65" s="301" t="s">
        <v>68</v>
      </c>
      <c r="C65" s="297">
        <f>'6-SubC'!H37</f>
        <v>0</v>
      </c>
      <c r="D65" s="297">
        <f>'6-SubC'!I37</f>
        <v>0</v>
      </c>
      <c r="E65" s="297">
        <f>'6-SubC'!J37</f>
        <v>0</v>
      </c>
      <c r="F65" s="297">
        <f>'6-SubC'!K37</f>
        <v>0</v>
      </c>
      <c r="G65" s="297">
        <f>'6-SubC'!L37</f>
        <v>0</v>
      </c>
      <c r="H65" s="297">
        <f>'6-SubC'!M37</f>
        <v>0</v>
      </c>
      <c r="I65" s="297">
        <f>'6-SubC'!N37</f>
        <v>0</v>
      </c>
      <c r="J65" s="297">
        <f>'6-SubC'!O37</f>
        <v>0</v>
      </c>
      <c r="K65" s="297">
        <f>'6-SubC'!P37</f>
        <v>0</v>
      </c>
      <c r="L65" s="297">
        <f>'6-SubC'!Q37</f>
        <v>0</v>
      </c>
      <c r="M65" s="297">
        <f>'6-SubC'!R37</f>
        <v>0</v>
      </c>
      <c r="N65" s="297">
        <f>'6-SubC'!S37</f>
        <v>0</v>
      </c>
      <c r="O65" s="290">
        <f t="shared" si="19"/>
        <v>0</v>
      </c>
    </row>
    <row r="66" spans="1:15" ht="12.75">
      <c r="A66" s="306">
        <v>8</v>
      </c>
      <c r="B66" s="301" t="s">
        <v>69</v>
      </c>
      <c r="C66" s="297">
        <f>'7-ODC'!G52</f>
        <v>0</v>
      </c>
      <c r="D66" s="297">
        <f>'7-ODC'!H52</f>
        <v>0</v>
      </c>
      <c r="E66" s="297">
        <f>'7-ODC'!I52</f>
        <v>0</v>
      </c>
      <c r="F66" s="297">
        <f>'7-ODC'!J52</f>
        <v>0</v>
      </c>
      <c r="G66" s="297">
        <f>'7-ODC'!K52</f>
        <v>0</v>
      </c>
      <c r="H66" s="297">
        <f>'7-ODC'!L52</f>
        <v>0</v>
      </c>
      <c r="I66" s="297">
        <f>'7-ODC'!M52</f>
        <v>0</v>
      </c>
      <c r="J66" s="297">
        <f>'7-ODC'!N52</f>
        <v>0</v>
      </c>
      <c r="K66" s="297">
        <f>'7-ODC'!O52</f>
        <v>0</v>
      </c>
      <c r="L66" s="297">
        <f>'7-ODC'!P52</f>
        <v>0</v>
      </c>
      <c r="M66" s="297">
        <f>'7-ODC'!Q52</f>
        <v>0</v>
      </c>
      <c r="N66" s="297">
        <f>'7-ODC'!R52</f>
        <v>0</v>
      </c>
      <c r="O66" s="290">
        <f t="shared" si="19"/>
        <v>0</v>
      </c>
    </row>
    <row r="67" spans="1:15" ht="12.75">
      <c r="A67" s="306">
        <v>9</v>
      </c>
      <c r="B67" s="301" t="s">
        <v>70</v>
      </c>
      <c r="C67" s="297">
        <f>'8-Trav'!I33</f>
        <v>0</v>
      </c>
      <c r="D67" s="297">
        <f>'8-Trav'!J33</f>
        <v>0</v>
      </c>
      <c r="E67" s="297">
        <f>'8-Trav'!K33</f>
        <v>0</v>
      </c>
      <c r="F67" s="297">
        <f>'8-Trav'!L33</f>
        <v>0</v>
      </c>
      <c r="G67" s="297">
        <f>'8-Trav'!M33</f>
        <v>0</v>
      </c>
      <c r="H67" s="297">
        <f>'8-Trav'!N33</f>
        <v>0</v>
      </c>
      <c r="I67" s="297">
        <f>'8-Trav'!O33</f>
        <v>0</v>
      </c>
      <c r="J67" s="297">
        <f>'8-Trav'!P33</f>
        <v>0</v>
      </c>
      <c r="K67" s="297">
        <f>'8-Trav'!Q33</f>
        <v>0</v>
      </c>
      <c r="L67" s="297">
        <f>'8-Trav'!R33</f>
        <v>0</v>
      </c>
      <c r="M67" s="297">
        <f>'8-Trav'!S33</f>
        <v>0</v>
      </c>
      <c r="N67" s="297">
        <f>'8-Trav'!T33</f>
        <v>0</v>
      </c>
      <c r="O67" s="290">
        <f t="shared" si="19"/>
        <v>0</v>
      </c>
    </row>
    <row r="68" spans="1:15" ht="12.75">
      <c r="A68" s="306">
        <v>10</v>
      </c>
      <c r="B68" s="301" t="s">
        <v>71</v>
      </c>
      <c r="C68" s="297">
        <f>'8-Trav'!I38</f>
        <v>0</v>
      </c>
      <c r="D68" s="297">
        <f>'8-Trav'!J38</f>
        <v>0</v>
      </c>
      <c r="E68" s="297">
        <f>'8-Trav'!K38</f>
        <v>0</v>
      </c>
      <c r="F68" s="297">
        <f>'8-Trav'!L38</f>
        <v>0</v>
      </c>
      <c r="G68" s="297">
        <f>'8-Trav'!M38</f>
        <v>0</v>
      </c>
      <c r="H68" s="297">
        <f>'8-Trav'!N38</f>
        <v>0</v>
      </c>
      <c r="I68" s="297">
        <f>'8-Trav'!O38</f>
        <v>0</v>
      </c>
      <c r="J68" s="297">
        <f>'8-Trav'!P38</f>
        <v>0</v>
      </c>
      <c r="K68" s="297">
        <f>'8-Trav'!Q38</f>
        <v>0</v>
      </c>
      <c r="L68" s="297">
        <f>'8-Trav'!R38</f>
        <v>0</v>
      </c>
      <c r="M68" s="297">
        <f>'8-Trav'!S38</f>
        <v>0</v>
      </c>
      <c r="N68" s="297">
        <f>'8-Trav'!T38</f>
        <v>0</v>
      </c>
      <c r="O68" s="290">
        <f t="shared" si="19"/>
        <v>0</v>
      </c>
    </row>
    <row r="69" spans="1:15" ht="12.75">
      <c r="A69" s="306"/>
      <c r="B69" s="298" t="s">
        <v>72</v>
      </c>
      <c r="C69" s="297">
        <f>SUM(C67:C68)</f>
        <v>0</v>
      </c>
      <c r="D69" s="297">
        <f aca="true" t="shared" si="22" ref="D69:N69">SUM(D67:D68)</f>
        <v>0</v>
      </c>
      <c r="E69" s="297">
        <f t="shared" si="22"/>
        <v>0</v>
      </c>
      <c r="F69" s="297">
        <f t="shared" si="22"/>
        <v>0</v>
      </c>
      <c r="G69" s="297">
        <f t="shared" si="22"/>
        <v>0</v>
      </c>
      <c r="H69" s="297">
        <f t="shared" si="22"/>
        <v>0</v>
      </c>
      <c r="I69" s="297">
        <f t="shared" si="22"/>
        <v>0</v>
      </c>
      <c r="J69" s="297">
        <f t="shared" si="22"/>
        <v>0</v>
      </c>
      <c r="K69" s="297">
        <f t="shared" si="22"/>
        <v>0</v>
      </c>
      <c r="L69" s="297">
        <f t="shared" si="22"/>
        <v>0</v>
      </c>
      <c r="M69" s="297">
        <f t="shared" si="22"/>
        <v>0</v>
      </c>
      <c r="N69" s="297">
        <f t="shared" si="22"/>
        <v>0</v>
      </c>
      <c r="O69" s="290">
        <f t="shared" si="19"/>
        <v>0</v>
      </c>
    </row>
    <row r="70" spans="1:15" ht="12.75">
      <c r="A70" s="306">
        <v>11</v>
      </c>
      <c r="B70" s="298" t="s">
        <v>73</v>
      </c>
      <c r="C70" s="297">
        <f>C63+C64+C65+C66+C69</f>
        <v>0</v>
      </c>
      <c r="D70" s="297">
        <f aca="true" t="shared" si="23" ref="D70:N70">D63+D64+D65+D66+D69</f>
        <v>0</v>
      </c>
      <c r="E70" s="297">
        <f t="shared" si="23"/>
        <v>0</v>
      </c>
      <c r="F70" s="297">
        <f t="shared" si="23"/>
        <v>0</v>
      </c>
      <c r="G70" s="297">
        <f t="shared" si="23"/>
        <v>0</v>
      </c>
      <c r="H70" s="297">
        <f t="shared" si="23"/>
        <v>0</v>
      </c>
      <c r="I70" s="297">
        <f t="shared" si="23"/>
        <v>0</v>
      </c>
      <c r="J70" s="297">
        <f t="shared" si="23"/>
        <v>0</v>
      </c>
      <c r="K70" s="297">
        <f t="shared" si="23"/>
        <v>0</v>
      </c>
      <c r="L70" s="297">
        <f t="shared" si="23"/>
        <v>0</v>
      </c>
      <c r="M70" s="297">
        <f t="shared" si="23"/>
        <v>0</v>
      </c>
      <c r="N70" s="297">
        <f t="shared" si="23"/>
        <v>0</v>
      </c>
      <c r="O70" s="290">
        <f t="shared" si="19"/>
        <v>0</v>
      </c>
    </row>
    <row r="71" spans="1:15" ht="12.75">
      <c r="A71" s="306">
        <v>12</v>
      </c>
      <c r="B71" s="298" t="s">
        <v>74</v>
      </c>
      <c r="C71" s="297">
        <f>C59+C70</f>
        <v>750</v>
      </c>
      <c r="D71" s="297">
        <f aca="true" t="shared" si="24" ref="D71:N71">D59+D70</f>
        <v>510</v>
      </c>
      <c r="E71" s="297">
        <f t="shared" si="24"/>
        <v>720</v>
      </c>
      <c r="F71" s="297">
        <f t="shared" si="24"/>
        <v>240</v>
      </c>
      <c r="G71" s="297">
        <f t="shared" si="24"/>
        <v>105</v>
      </c>
      <c r="H71" s="297">
        <f t="shared" si="24"/>
        <v>375</v>
      </c>
      <c r="I71" s="297">
        <f t="shared" si="24"/>
        <v>75</v>
      </c>
      <c r="J71" s="297">
        <f t="shared" si="24"/>
        <v>75</v>
      </c>
      <c r="K71" s="297">
        <f t="shared" si="24"/>
        <v>0</v>
      </c>
      <c r="L71" s="297">
        <f t="shared" si="24"/>
        <v>0</v>
      </c>
      <c r="M71" s="297">
        <f t="shared" si="24"/>
        <v>0</v>
      </c>
      <c r="N71" s="297">
        <f t="shared" si="24"/>
        <v>0</v>
      </c>
      <c r="O71" s="290">
        <f t="shared" si="19"/>
        <v>2850</v>
      </c>
    </row>
    <row r="72" spans="1:15" ht="12.75">
      <c r="A72" s="306">
        <v>13</v>
      </c>
      <c r="B72" s="301" t="s">
        <v>103</v>
      </c>
      <c r="C72" s="297">
        <f>ROUND(C71*$E51/2,0)*2</f>
        <v>52</v>
      </c>
      <c r="D72" s="297">
        <f aca="true" t="shared" si="25" ref="D72:N72">ROUND(D71*$E51/2,0)*2</f>
        <v>36</v>
      </c>
      <c r="E72" s="297">
        <f t="shared" si="25"/>
        <v>50</v>
      </c>
      <c r="F72" s="297">
        <f t="shared" si="25"/>
        <v>16</v>
      </c>
      <c r="G72" s="297">
        <f t="shared" si="25"/>
        <v>8</v>
      </c>
      <c r="H72" s="297">
        <f t="shared" si="25"/>
        <v>26</v>
      </c>
      <c r="I72" s="297">
        <f t="shared" si="25"/>
        <v>6</v>
      </c>
      <c r="J72" s="297">
        <f t="shared" si="25"/>
        <v>6</v>
      </c>
      <c r="K72" s="297">
        <f t="shared" si="25"/>
        <v>0</v>
      </c>
      <c r="L72" s="297">
        <f t="shared" si="25"/>
        <v>0</v>
      </c>
      <c r="M72" s="297">
        <f t="shared" si="25"/>
        <v>0</v>
      </c>
      <c r="N72" s="297">
        <f t="shared" si="25"/>
        <v>0</v>
      </c>
      <c r="O72" s="290">
        <f t="shared" si="19"/>
        <v>200</v>
      </c>
    </row>
    <row r="73" spans="1:15" ht="12.75">
      <c r="A73" s="306">
        <v>14</v>
      </c>
      <c r="B73" s="298" t="s">
        <v>105</v>
      </c>
      <c r="C73" s="290">
        <f>SUM(C71:C72)</f>
        <v>802</v>
      </c>
      <c r="D73" s="290">
        <f aca="true" t="shared" si="26" ref="D73:N73">SUM(D71:D72)</f>
        <v>546</v>
      </c>
      <c r="E73" s="290">
        <f t="shared" si="26"/>
        <v>770</v>
      </c>
      <c r="F73" s="290">
        <f t="shared" si="26"/>
        <v>256</v>
      </c>
      <c r="G73" s="290">
        <f t="shared" si="26"/>
        <v>113</v>
      </c>
      <c r="H73" s="290">
        <f t="shared" si="26"/>
        <v>401</v>
      </c>
      <c r="I73" s="290">
        <f t="shared" si="26"/>
        <v>81</v>
      </c>
      <c r="J73" s="290">
        <f t="shared" si="26"/>
        <v>81</v>
      </c>
      <c r="K73" s="290">
        <f t="shared" si="26"/>
        <v>0</v>
      </c>
      <c r="L73" s="290">
        <f t="shared" si="26"/>
        <v>0</v>
      </c>
      <c r="M73" s="290">
        <f t="shared" si="26"/>
        <v>0</v>
      </c>
      <c r="N73" s="290">
        <f t="shared" si="26"/>
        <v>0</v>
      </c>
      <c r="O73" s="290">
        <f t="shared" si="19"/>
        <v>3050</v>
      </c>
    </row>
    <row r="74" spans="3:15" ht="7.5" customHeight="1" thickBot="1"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</row>
    <row r="75" spans="1:15" ht="13.5" thickBot="1">
      <c r="A75" s="303" t="str">
        <f>CONCATENATE("Institution #4-",'1-Plan'!D11)</f>
        <v>Institution #4-</v>
      </c>
      <c r="B75" s="304"/>
      <c r="C75" s="307" t="s">
        <v>102</v>
      </c>
      <c r="D75" s="308"/>
      <c r="E75" s="293">
        <f>'1-Plan'!J11</f>
        <v>0</v>
      </c>
      <c r="F75" s="333"/>
      <c r="G75" s="334"/>
      <c r="H75" s="334"/>
      <c r="I75" s="335"/>
      <c r="J75" s="336"/>
      <c r="K75" s="336"/>
      <c r="L75" s="336"/>
      <c r="M75" s="336"/>
      <c r="N75" s="336"/>
      <c r="O75" s="336"/>
    </row>
    <row r="76" spans="1:15" ht="12.75">
      <c r="A76" s="294" t="s">
        <v>2</v>
      </c>
      <c r="B76" s="294" t="s">
        <v>56</v>
      </c>
      <c r="C76" s="309" t="s">
        <v>4</v>
      </c>
      <c r="D76" s="309" t="s">
        <v>5</v>
      </c>
      <c r="E76" s="294" t="s">
        <v>6</v>
      </c>
      <c r="F76" s="332" t="s">
        <v>7</v>
      </c>
      <c r="G76" s="332" t="s">
        <v>8</v>
      </c>
      <c r="H76" s="332" t="s">
        <v>9</v>
      </c>
      <c r="I76" s="332" t="s">
        <v>10</v>
      </c>
      <c r="J76" s="332" t="s">
        <v>11</v>
      </c>
      <c r="K76" s="332" t="s">
        <v>12</v>
      </c>
      <c r="L76" s="332" t="s">
        <v>13</v>
      </c>
      <c r="M76" s="332" t="s">
        <v>14</v>
      </c>
      <c r="N76" s="332" t="s">
        <v>15</v>
      </c>
      <c r="O76" s="337" t="s">
        <v>29</v>
      </c>
    </row>
    <row r="77" spans="1:15" ht="12.75">
      <c r="A77" s="305">
        <v>1</v>
      </c>
      <c r="B77" s="296" t="s">
        <v>57</v>
      </c>
      <c r="C77" s="297">
        <f>EuIfSum('3-Pers'!$D5:$D68,'3-Pers'!$F5:$F68,'3-Pers'!K5:K68,4,1)</f>
        <v>0</v>
      </c>
      <c r="D77" s="297">
        <f>EuIfSum('3-Pers'!$D5:$D68,'3-Pers'!$F5:$F68,'3-Pers'!L5:L68,4,1)</f>
        <v>0</v>
      </c>
      <c r="E77" s="297">
        <f>EuIfSum('3-Pers'!$D5:$D68,'3-Pers'!$F5:$F68,'3-Pers'!M5:M68,4,1)</f>
        <v>0</v>
      </c>
      <c r="F77" s="297">
        <f>EuIfSum('3-Pers'!$D5:$D68,'3-Pers'!$F5:$F68,'3-Pers'!N5:N68,4,1)</f>
        <v>0</v>
      </c>
      <c r="G77" s="297">
        <f>EuIfSum('3-Pers'!$D5:$D68,'3-Pers'!$F5:$F68,'3-Pers'!O5:O68,4,1)</f>
        <v>0</v>
      </c>
      <c r="H77" s="297">
        <f>EuIfSum('3-Pers'!$D5:$D68,'3-Pers'!$F5:$F68,'3-Pers'!P5:P68,4,1)</f>
        <v>0</v>
      </c>
      <c r="I77" s="297">
        <f>EuIfSum('3-Pers'!$D5:$D68,'3-Pers'!$F5:$F68,'3-Pers'!Q5:Q68,4,1)</f>
        <v>0</v>
      </c>
      <c r="J77" s="297">
        <f>EuIfSum('3-Pers'!$D5:$D68,'3-Pers'!$F5:$F68,'3-Pers'!R5:R68,4,1)</f>
        <v>0</v>
      </c>
      <c r="K77" s="297">
        <f>EuIfSum('3-Pers'!$D5:$D68,'3-Pers'!$F5:$F68,'3-Pers'!S5:S68,4,1)</f>
        <v>0</v>
      </c>
      <c r="L77" s="297">
        <f>EuIfSum('3-Pers'!$D5:$D68,'3-Pers'!$F5:$F68,'3-Pers'!T5:T68,4,1)</f>
        <v>0</v>
      </c>
      <c r="M77" s="297">
        <f>EuIfSum('3-Pers'!$D5:$D68,'3-Pers'!$F5:$F68,'3-Pers'!U5:U68,4,1)</f>
        <v>0</v>
      </c>
      <c r="N77" s="297">
        <f>EuIfSum('3-Pers'!$D5:$D68,'3-Pers'!$F5:$F68,'3-Pers'!V5:V68,4,1)</f>
        <v>0</v>
      </c>
      <c r="O77" s="277">
        <f>SUM(C77:N77)</f>
        <v>0</v>
      </c>
    </row>
    <row r="78" spans="1:15" ht="12.75">
      <c r="A78" s="305">
        <v>2</v>
      </c>
      <c r="B78" s="296" t="s">
        <v>58</v>
      </c>
      <c r="C78" s="297">
        <f>EuIfSum('3-Pers'!$D5:$D68,'3-Pers'!$F5:$F68,'3-Pers'!K5:K68,4,0)</f>
        <v>0</v>
      </c>
      <c r="D78" s="297">
        <f>EuIfSum('3-Pers'!$D5:$D68,'3-Pers'!$F5:$F68,'3-Pers'!L5:L68,4,0)</f>
        <v>0</v>
      </c>
      <c r="E78" s="297">
        <f>EuIfSum('3-Pers'!$D5:$D68,'3-Pers'!$F5:$F68,'3-Pers'!M5:M68,4,0)</f>
        <v>0</v>
      </c>
      <c r="F78" s="297">
        <f>EuIfSum('3-Pers'!$D5:$D68,'3-Pers'!$F5:$F68,'3-Pers'!N5:N68,4,0)</f>
        <v>0</v>
      </c>
      <c r="G78" s="297">
        <f>EuIfSum('3-Pers'!$D5:$D68,'3-Pers'!$F5:$F68,'3-Pers'!O5:O68,4,0)</f>
        <v>0</v>
      </c>
      <c r="H78" s="297">
        <f>EuIfSum('3-Pers'!$D5:$D68,'3-Pers'!$F5:$F68,'3-Pers'!P5:P68,4,0)</f>
        <v>0</v>
      </c>
      <c r="I78" s="297">
        <f>EuIfSum('3-Pers'!$D5:$D68,'3-Pers'!$F5:$F68,'3-Pers'!Q5:Q68,4,0)</f>
        <v>0</v>
      </c>
      <c r="J78" s="297">
        <f>EuIfSum('3-Pers'!$D5:$D68,'3-Pers'!$F5:$F68,'3-Pers'!R5:R68,4,0)</f>
        <v>0</v>
      </c>
      <c r="K78" s="297">
        <f>EuIfSum('3-Pers'!$D5:$D68,'3-Pers'!$F5:$F68,'3-Pers'!S5:S68,4,0)</f>
        <v>0</v>
      </c>
      <c r="L78" s="297">
        <f>EuIfSum('3-Pers'!$D5:$D68,'3-Pers'!$F5:$F68,'3-Pers'!T5:T68,4,0)</f>
        <v>0</v>
      </c>
      <c r="M78" s="297">
        <f>EuIfSum('3-Pers'!$D5:$D68,'3-Pers'!$F5:$F68,'3-Pers'!U5:U68,4,0)</f>
        <v>0</v>
      </c>
      <c r="N78" s="297">
        <f>EuIfSum('3-Pers'!$D5:$D68,'3-Pers'!$F5:$F68,'3-Pers'!V5:V68,4,0)</f>
        <v>0</v>
      </c>
      <c r="O78" s="277">
        <f>SUM(C78:N78)</f>
        <v>0</v>
      </c>
    </row>
    <row r="79" spans="1:15" ht="12.75">
      <c r="A79" s="305"/>
      <c r="B79" s="298" t="s">
        <v>59</v>
      </c>
      <c r="C79" s="297">
        <f>SUM(C77:C78)</f>
        <v>0</v>
      </c>
      <c r="D79" s="297">
        <f aca="true" t="shared" si="27" ref="D79:N79">SUM(D77:D78)</f>
        <v>0</v>
      </c>
      <c r="E79" s="297">
        <f t="shared" si="27"/>
        <v>0</v>
      </c>
      <c r="F79" s="297">
        <f t="shared" si="27"/>
        <v>0</v>
      </c>
      <c r="G79" s="297">
        <f t="shared" si="27"/>
        <v>0</v>
      </c>
      <c r="H79" s="297">
        <f t="shared" si="27"/>
        <v>0</v>
      </c>
      <c r="I79" s="297">
        <f t="shared" si="27"/>
        <v>0</v>
      </c>
      <c r="J79" s="297">
        <f t="shared" si="27"/>
        <v>0</v>
      </c>
      <c r="K79" s="297">
        <f t="shared" si="27"/>
        <v>0</v>
      </c>
      <c r="L79" s="297">
        <f t="shared" si="27"/>
        <v>0</v>
      </c>
      <c r="M79" s="297">
        <f t="shared" si="27"/>
        <v>0</v>
      </c>
      <c r="N79" s="297">
        <f t="shared" si="27"/>
        <v>0</v>
      </c>
      <c r="O79" s="277">
        <f>SUM(C79:N79)</f>
        <v>0</v>
      </c>
    </row>
    <row r="80" spans="1:15" ht="12.75">
      <c r="A80" s="299"/>
      <c r="B80" s="299"/>
      <c r="C80" s="297"/>
      <c r="D80" s="297"/>
      <c r="E80" s="297"/>
      <c r="F80" s="297"/>
      <c r="G80" s="297"/>
      <c r="H80" s="297"/>
      <c r="I80" s="297"/>
      <c r="J80" s="297"/>
      <c r="K80" s="297"/>
      <c r="L80" s="297"/>
      <c r="M80" s="297"/>
      <c r="N80" s="297"/>
      <c r="O80" s="290"/>
    </row>
    <row r="81" spans="1:15" ht="12.75">
      <c r="A81" s="306">
        <v>1</v>
      </c>
      <c r="B81" s="301" t="s">
        <v>60</v>
      </c>
      <c r="C81" s="297">
        <f>EuIfSum('3-Pers'!$D5:$D68,'3-Pers'!$F5:$F68,'3-Pers'!Y5:Y68,4,1)</f>
        <v>0</v>
      </c>
      <c r="D81" s="297">
        <f>EuIfSum('3-Pers'!$D5:$D68,'3-Pers'!$F5:$F68,'3-Pers'!Z5:Z68,4,1)</f>
        <v>0</v>
      </c>
      <c r="E81" s="297">
        <f>EuIfSum('3-Pers'!$D5:$D68,'3-Pers'!$F5:$F68,'3-Pers'!AA5:AA68,4,1)</f>
        <v>0</v>
      </c>
      <c r="F81" s="297">
        <f>EuIfSum('3-Pers'!$D5:$D68,'3-Pers'!$F5:$F68,'3-Pers'!AB5:AB68,4,1)</f>
        <v>0</v>
      </c>
      <c r="G81" s="297">
        <f>EuIfSum('3-Pers'!$D5:$D68,'3-Pers'!$F5:$F68,'3-Pers'!AC5:AC68,4,1)</f>
        <v>0</v>
      </c>
      <c r="H81" s="297">
        <f>EuIfSum('3-Pers'!$D5:$D68,'3-Pers'!$F5:$F68,'3-Pers'!AD5:AD68,4,1)</f>
        <v>0</v>
      </c>
      <c r="I81" s="297">
        <f>EuIfSum('3-Pers'!$D5:$D68,'3-Pers'!$F5:$F68,'3-Pers'!AE5:AE68,4,1)</f>
        <v>0</v>
      </c>
      <c r="J81" s="297">
        <f>EuIfSum('3-Pers'!$D5:$D68,'3-Pers'!$F5:$F68,'3-Pers'!AF5:AF68,4,1)</f>
        <v>0</v>
      </c>
      <c r="K81" s="297">
        <f>EuIfSum('3-Pers'!$D5:$D68,'3-Pers'!$F5:$F68,'3-Pers'!AG5:AG68,4,1)</f>
        <v>0</v>
      </c>
      <c r="L81" s="297">
        <f>EuIfSum('3-Pers'!$D5:$D68,'3-Pers'!$F5:$F68,'3-Pers'!AH5:AH68,4,1)</f>
        <v>0</v>
      </c>
      <c r="M81" s="297">
        <f>EuIfSum('3-Pers'!$D5:$D68,'3-Pers'!$F5:$F68,'3-Pers'!AI5:AI68,4,1)</f>
        <v>0</v>
      </c>
      <c r="N81" s="297">
        <f>EuIfSum('3-Pers'!$D5:$D68,'3-Pers'!$F5:$F68,'3-Pers'!AJ5:AJ68,4,1)</f>
        <v>0</v>
      </c>
      <c r="O81" s="290">
        <f>SUM(C81:N81)</f>
        <v>0</v>
      </c>
    </row>
    <row r="82" spans="1:15" ht="12.75">
      <c r="A82" s="306">
        <v>2</v>
      </c>
      <c r="B82" s="301" t="s">
        <v>61</v>
      </c>
      <c r="C82" s="297">
        <f>EuIfSum('3-Pers'!$D5:$D68,'3-Pers'!$F5:$F68,'3-Pers'!Y5:Y68,4,0)</f>
        <v>0</v>
      </c>
      <c r="D82" s="297">
        <f>EuIfSum('3-Pers'!$D5:$D68,'3-Pers'!$F5:$F68,'3-Pers'!Z5:Z68,4,0)</f>
        <v>0</v>
      </c>
      <c r="E82" s="297">
        <f>EuIfSum('3-Pers'!$D5:$D68,'3-Pers'!$F5:$F68,'3-Pers'!AA5:AA68,4,0)</f>
        <v>0</v>
      </c>
      <c r="F82" s="297">
        <f>EuIfSum('3-Pers'!$D5:$D68,'3-Pers'!$F5:$F68,'3-Pers'!AB5:AB68,4,0)</f>
        <v>0</v>
      </c>
      <c r="G82" s="297">
        <f>EuIfSum('3-Pers'!$D5:$D68,'3-Pers'!$F5:$F68,'3-Pers'!AC5:AC68,4,0)</f>
        <v>0</v>
      </c>
      <c r="H82" s="297">
        <f>EuIfSum('3-Pers'!$D5:$D68,'3-Pers'!$F5:$F68,'3-Pers'!AD5:AD68,4,0)</f>
        <v>0</v>
      </c>
      <c r="I82" s="297">
        <f>EuIfSum('3-Pers'!$D5:$D68,'3-Pers'!$F5:$F68,'3-Pers'!AE5:AE68,4,0)</f>
        <v>0</v>
      </c>
      <c r="J82" s="297">
        <f>EuIfSum('3-Pers'!$D5:$D68,'3-Pers'!$F5:$F68,'3-Pers'!AF5:AF68,4,0)</f>
        <v>0</v>
      </c>
      <c r="K82" s="297">
        <f>EuIfSum('3-Pers'!$D5:$D68,'3-Pers'!$F5:$F68,'3-Pers'!AG5:AG68,4,0)</f>
        <v>0</v>
      </c>
      <c r="L82" s="297">
        <f>EuIfSum('3-Pers'!$D5:$D68,'3-Pers'!$F5:$F68,'3-Pers'!AH5:AH68,4,0)</f>
        <v>0</v>
      </c>
      <c r="M82" s="297">
        <f>EuIfSum('3-Pers'!$D5:$D68,'3-Pers'!$F5:$F68,'3-Pers'!AI5:AI68,4,0)</f>
        <v>0</v>
      </c>
      <c r="N82" s="297">
        <f>EuIfSum('3-Pers'!$D5:$D68,'3-Pers'!$F5:$F68,'3-Pers'!AJ5:AJ68,4,0)</f>
        <v>0</v>
      </c>
      <c r="O82" s="290">
        <f aca="true" t="shared" si="28" ref="O82:O97">SUM(C82:N82)</f>
        <v>0</v>
      </c>
    </row>
    <row r="83" spans="1:15" ht="12.75">
      <c r="A83" s="306"/>
      <c r="B83" s="298" t="s">
        <v>62</v>
      </c>
      <c r="C83" s="297">
        <f>SUM(C81:C82)</f>
        <v>0</v>
      </c>
      <c r="D83" s="297">
        <f aca="true" t="shared" si="29" ref="D83:N83">SUM(D81:D82)</f>
        <v>0</v>
      </c>
      <c r="E83" s="297">
        <f t="shared" si="29"/>
        <v>0</v>
      </c>
      <c r="F83" s="297">
        <f t="shared" si="29"/>
        <v>0</v>
      </c>
      <c r="G83" s="297">
        <f t="shared" si="29"/>
        <v>0</v>
      </c>
      <c r="H83" s="297">
        <f t="shared" si="29"/>
        <v>0</v>
      </c>
      <c r="I83" s="297">
        <f t="shared" si="29"/>
        <v>0</v>
      </c>
      <c r="J83" s="297">
        <f t="shared" si="29"/>
        <v>0</v>
      </c>
      <c r="K83" s="297">
        <f t="shared" si="29"/>
        <v>0</v>
      </c>
      <c r="L83" s="297">
        <f t="shared" si="29"/>
        <v>0</v>
      </c>
      <c r="M83" s="297">
        <f t="shared" si="29"/>
        <v>0</v>
      </c>
      <c r="N83" s="297">
        <f t="shared" si="29"/>
        <v>0</v>
      </c>
      <c r="O83" s="290">
        <f t="shared" si="28"/>
        <v>0</v>
      </c>
    </row>
    <row r="84" spans="1:15" ht="12.75">
      <c r="A84" s="306">
        <v>3</v>
      </c>
      <c r="B84" s="302" t="s">
        <v>63</v>
      </c>
      <c r="C84" s="297">
        <f>'4-Equ'!G40</f>
        <v>0</v>
      </c>
      <c r="D84" s="297">
        <f>'4-Equ'!H40</f>
        <v>0</v>
      </c>
      <c r="E84" s="297">
        <f>'4-Equ'!I40</f>
        <v>0</v>
      </c>
      <c r="F84" s="297">
        <f>'4-Equ'!J40</f>
        <v>0</v>
      </c>
      <c r="G84" s="297">
        <f>'4-Equ'!K40</f>
        <v>0</v>
      </c>
      <c r="H84" s="297">
        <f>'4-Equ'!L40</f>
        <v>0</v>
      </c>
      <c r="I84" s="297">
        <f>'4-Equ'!M40</f>
        <v>0</v>
      </c>
      <c r="J84" s="297">
        <f>'4-Equ'!N40</f>
        <v>0</v>
      </c>
      <c r="K84" s="297">
        <f>'4-Equ'!O40</f>
        <v>0</v>
      </c>
      <c r="L84" s="297">
        <f>'4-Equ'!P40</f>
        <v>0</v>
      </c>
      <c r="M84" s="297">
        <f>'4-Equ'!Q40</f>
        <v>0</v>
      </c>
      <c r="N84" s="297">
        <f>'4-Equ'!R40</f>
        <v>0</v>
      </c>
      <c r="O84" s="290">
        <f t="shared" si="28"/>
        <v>0</v>
      </c>
    </row>
    <row r="85" spans="1:15" ht="12.75">
      <c r="A85" s="306">
        <v>4</v>
      </c>
      <c r="B85" s="302" t="s">
        <v>64</v>
      </c>
      <c r="C85" s="297">
        <f>'4-Equ'!G45</f>
        <v>0</v>
      </c>
      <c r="D85" s="297">
        <f>'4-Equ'!H45</f>
        <v>0</v>
      </c>
      <c r="E85" s="297">
        <f>'4-Equ'!I45</f>
        <v>0</v>
      </c>
      <c r="F85" s="297">
        <f>'4-Equ'!J45</f>
        <v>0</v>
      </c>
      <c r="G85" s="297">
        <f>'4-Equ'!K45</f>
        <v>0</v>
      </c>
      <c r="H85" s="297">
        <f>'4-Equ'!L45</f>
        <v>0</v>
      </c>
      <c r="I85" s="297">
        <f>'4-Equ'!M45</f>
        <v>0</v>
      </c>
      <c r="J85" s="297">
        <f>'4-Equ'!N45</f>
        <v>0</v>
      </c>
      <c r="K85" s="297">
        <f>'4-Equ'!O45</f>
        <v>0</v>
      </c>
      <c r="L85" s="297">
        <f>'4-Equ'!P45</f>
        <v>0</v>
      </c>
      <c r="M85" s="297">
        <f>'4-Equ'!Q45</f>
        <v>0</v>
      </c>
      <c r="N85" s="297">
        <f>'4-Equ'!R45</f>
        <v>0</v>
      </c>
      <c r="O85" s="290">
        <f t="shared" si="28"/>
        <v>0</v>
      </c>
    </row>
    <row r="86" spans="1:15" ht="12.75">
      <c r="A86" s="306">
        <v>5</v>
      </c>
      <c r="B86" s="302" t="s">
        <v>65</v>
      </c>
      <c r="C86" s="297">
        <f>'4-Equ'!G50</f>
        <v>0</v>
      </c>
      <c r="D86" s="297">
        <f>'4-Equ'!H50</f>
        <v>0</v>
      </c>
      <c r="E86" s="297">
        <f>'4-Equ'!I50</f>
        <v>0</v>
      </c>
      <c r="F86" s="297">
        <f>'4-Equ'!J50</f>
        <v>0</v>
      </c>
      <c r="G86" s="297">
        <f>'4-Equ'!K50</f>
        <v>0</v>
      </c>
      <c r="H86" s="297">
        <f>'4-Equ'!L50</f>
        <v>0</v>
      </c>
      <c r="I86" s="297">
        <f>'4-Equ'!M50</f>
        <v>0</v>
      </c>
      <c r="J86" s="297">
        <f>'4-Equ'!N50</f>
        <v>0</v>
      </c>
      <c r="K86" s="297">
        <f>'4-Equ'!O50</f>
        <v>0</v>
      </c>
      <c r="L86" s="297">
        <f>'4-Equ'!P50</f>
        <v>0</v>
      </c>
      <c r="M86" s="297">
        <f>'4-Equ'!Q50</f>
        <v>0</v>
      </c>
      <c r="N86" s="297">
        <f>'4-Equ'!R50</f>
        <v>0</v>
      </c>
      <c r="O86" s="290">
        <f t="shared" si="28"/>
        <v>0</v>
      </c>
    </row>
    <row r="87" spans="1:15" ht="12.75">
      <c r="A87" s="306"/>
      <c r="B87" s="298" t="s">
        <v>66</v>
      </c>
      <c r="C87" s="297">
        <f>SUM(C84:C86)</f>
        <v>0</v>
      </c>
      <c r="D87" s="297">
        <f aca="true" t="shared" si="30" ref="D87:N87">SUM(D84:D86)</f>
        <v>0</v>
      </c>
      <c r="E87" s="297">
        <f t="shared" si="30"/>
        <v>0</v>
      </c>
      <c r="F87" s="297">
        <f t="shared" si="30"/>
        <v>0</v>
      </c>
      <c r="G87" s="297">
        <f t="shared" si="30"/>
        <v>0</v>
      </c>
      <c r="H87" s="297">
        <f t="shared" si="30"/>
        <v>0</v>
      </c>
      <c r="I87" s="297">
        <f t="shared" si="30"/>
        <v>0</v>
      </c>
      <c r="J87" s="297">
        <f t="shared" si="30"/>
        <v>0</v>
      </c>
      <c r="K87" s="297">
        <f t="shared" si="30"/>
        <v>0</v>
      </c>
      <c r="L87" s="297">
        <f t="shared" si="30"/>
        <v>0</v>
      </c>
      <c r="M87" s="297">
        <f t="shared" si="30"/>
        <v>0</v>
      </c>
      <c r="N87" s="297">
        <f t="shared" si="30"/>
        <v>0</v>
      </c>
      <c r="O87" s="290">
        <f t="shared" si="28"/>
        <v>0</v>
      </c>
    </row>
    <row r="88" spans="1:15" ht="12.75">
      <c r="A88" s="306">
        <v>6</v>
      </c>
      <c r="B88" s="301" t="s">
        <v>67</v>
      </c>
      <c r="C88" s="297">
        <f>'5-Mat'!G59</f>
        <v>0</v>
      </c>
      <c r="D88" s="297">
        <f>'5-Mat'!H59</f>
        <v>0</v>
      </c>
      <c r="E88" s="297">
        <f>'5-Mat'!I59</f>
        <v>0</v>
      </c>
      <c r="F88" s="297">
        <f>'5-Mat'!J59</f>
        <v>0</v>
      </c>
      <c r="G88" s="297">
        <f>'5-Mat'!K59</f>
        <v>0</v>
      </c>
      <c r="H88" s="297">
        <f>'5-Mat'!L59</f>
        <v>0</v>
      </c>
      <c r="I88" s="297">
        <f>'5-Mat'!M59</f>
        <v>0</v>
      </c>
      <c r="J88" s="297">
        <f>'5-Mat'!N59</f>
        <v>0</v>
      </c>
      <c r="K88" s="297">
        <f>'5-Mat'!O59</f>
        <v>0</v>
      </c>
      <c r="L88" s="297">
        <f>'5-Mat'!P59</f>
        <v>0</v>
      </c>
      <c r="M88" s="297">
        <f>'5-Mat'!Q59</f>
        <v>0</v>
      </c>
      <c r="N88" s="297">
        <f>'5-Mat'!R59</f>
        <v>0</v>
      </c>
      <c r="O88" s="290">
        <f t="shared" si="28"/>
        <v>0</v>
      </c>
    </row>
    <row r="89" spans="1:15" ht="12.75">
      <c r="A89" s="306">
        <v>7</v>
      </c>
      <c r="B89" s="301" t="s">
        <v>68</v>
      </c>
      <c r="C89" s="297">
        <f>'6-SubC'!H38</f>
        <v>0</v>
      </c>
      <c r="D89" s="297">
        <f>'6-SubC'!I38</f>
        <v>0</v>
      </c>
      <c r="E89" s="297">
        <f>'6-SubC'!J38</f>
        <v>0</v>
      </c>
      <c r="F89" s="297">
        <f>'6-SubC'!K38</f>
        <v>0</v>
      </c>
      <c r="G89" s="297">
        <f>'6-SubC'!L38</f>
        <v>0</v>
      </c>
      <c r="H89" s="297">
        <f>'6-SubC'!M38</f>
        <v>0</v>
      </c>
      <c r="I89" s="297">
        <f>'6-SubC'!N38</f>
        <v>0</v>
      </c>
      <c r="J89" s="297">
        <f>'6-SubC'!O38</f>
        <v>0</v>
      </c>
      <c r="K89" s="297">
        <f>'6-SubC'!P38</f>
        <v>0</v>
      </c>
      <c r="L89" s="297">
        <f>'6-SubC'!Q38</f>
        <v>0</v>
      </c>
      <c r="M89" s="297">
        <f>'6-SubC'!R38</f>
        <v>0</v>
      </c>
      <c r="N89" s="297">
        <f>'6-SubC'!S38</f>
        <v>0</v>
      </c>
      <c r="O89" s="290">
        <f t="shared" si="28"/>
        <v>0</v>
      </c>
    </row>
    <row r="90" spans="1:15" ht="12.75">
      <c r="A90" s="306">
        <v>8</v>
      </c>
      <c r="B90" s="301" t="s">
        <v>69</v>
      </c>
      <c r="C90" s="297">
        <f>'7-ODC'!G53</f>
        <v>0</v>
      </c>
      <c r="D90" s="297">
        <f>'7-ODC'!H53</f>
        <v>0</v>
      </c>
      <c r="E90" s="297">
        <f>'7-ODC'!I53</f>
        <v>0</v>
      </c>
      <c r="F90" s="297">
        <f>'7-ODC'!J53</f>
        <v>0</v>
      </c>
      <c r="G90" s="297">
        <f>'7-ODC'!K53</f>
        <v>0</v>
      </c>
      <c r="H90" s="297">
        <f>'7-ODC'!L53</f>
        <v>0</v>
      </c>
      <c r="I90" s="297">
        <f>'7-ODC'!M53</f>
        <v>0</v>
      </c>
      <c r="J90" s="297">
        <f>'7-ODC'!N53</f>
        <v>0</v>
      </c>
      <c r="K90" s="297">
        <f>'7-ODC'!O53</f>
        <v>0</v>
      </c>
      <c r="L90" s="297">
        <f>'7-ODC'!P53</f>
        <v>0</v>
      </c>
      <c r="M90" s="297">
        <f>'7-ODC'!Q53</f>
        <v>0</v>
      </c>
      <c r="N90" s="297">
        <f>'7-ODC'!R53</f>
        <v>0</v>
      </c>
      <c r="O90" s="290">
        <f t="shared" si="28"/>
        <v>0</v>
      </c>
    </row>
    <row r="91" spans="1:15" ht="12.75">
      <c r="A91" s="306">
        <v>9</v>
      </c>
      <c r="B91" s="301" t="s">
        <v>70</v>
      </c>
      <c r="C91" s="297">
        <f>'8-Trav'!I34</f>
        <v>0</v>
      </c>
      <c r="D91" s="297">
        <f>'8-Trav'!J34</f>
        <v>0</v>
      </c>
      <c r="E91" s="297">
        <f>'8-Trav'!K34</f>
        <v>0</v>
      </c>
      <c r="F91" s="297">
        <f>'8-Trav'!L34</f>
        <v>0</v>
      </c>
      <c r="G91" s="297">
        <f>'8-Trav'!M34</f>
        <v>0</v>
      </c>
      <c r="H91" s="297">
        <f>'8-Trav'!N34</f>
        <v>0</v>
      </c>
      <c r="I91" s="297">
        <f>'8-Trav'!O34</f>
        <v>0</v>
      </c>
      <c r="J91" s="297">
        <f>'8-Trav'!P34</f>
        <v>0</v>
      </c>
      <c r="K91" s="297">
        <f>'8-Trav'!Q34</f>
        <v>0</v>
      </c>
      <c r="L91" s="297">
        <f>'8-Trav'!R34</f>
        <v>0</v>
      </c>
      <c r="M91" s="297">
        <f>'8-Trav'!S34</f>
        <v>0</v>
      </c>
      <c r="N91" s="297">
        <f>'8-Trav'!T34</f>
        <v>0</v>
      </c>
      <c r="O91" s="290">
        <f t="shared" si="28"/>
        <v>0</v>
      </c>
    </row>
    <row r="92" spans="1:15" ht="12.75">
      <c r="A92" s="306">
        <v>10</v>
      </c>
      <c r="B92" s="301" t="s">
        <v>71</v>
      </c>
      <c r="C92" s="297">
        <f>'8-Trav'!I39</f>
        <v>0</v>
      </c>
      <c r="D92" s="297">
        <f>'8-Trav'!J39</f>
        <v>0</v>
      </c>
      <c r="E92" s="297">
        <f>'8-Trav'!K39</f>
        <v>0</v>
      </c>
      <c r="F92" s="297">
        <f>'8-Trav'!L39</f>
        <v>0</v>
      </c>
      <c r="G92" s="297">
        <f>'8-Trav'!M39</f>
        <v>0</v>
      </c>
      <c r="H92" s="297">
        <f>'8-Trav'!N39</f>
        <v>0</v>
      </c>
      <c r="I92" s="297">
        <f>'8-Trav'!O39</f>
        <v>0</v>
      </c>
      <c r="J92" s="297">
        <f>'8-Trav'!P39</f>
        <v>0</v>
      </c>
      <c r="K92" s="297">
        <f>'8-Trav'!Q39</f>
        <v>0</v>
      </c>
      <c r="L92" s="297">
        <f>'8-Trav'!R39</f>
        <v>0</v>
      </c>
      <c r="M92" s="297">
        <f>'8-Trav'!S39</f>
        <v>0</v>
      </c>
      <c r="N92" s="297">
        <f>'8-Trav'!T39</f>
        <v>0</v>
      </c>
      <c r="O92" s="290">
        <f t="shared" si="28"/>
        <v>0</v>
      </c>
    </row>
    <row r="93" spans="1:15" ht="12.75">
      <c r="A93" s="306"/>
      <c r="B93" s="298" t="s">
        <v>72</v>
      </c>
      <c r="C93" s="297">
        <f>SUM(C91:C92)</f>
        <v>0</v>
      </c>
      <c r="D93" s="297">
        <f aca="true" t="shared" si="31" ref="D93:N93">SUM(D91:D92)</f>
        <v>0</v>
      </c>
      <c r="E93" s="297">
        <f t="shared" si="31"/>
        <v>0</v>
      </c>
      <c r="F93" s="297">
        <f t="shared" si="31"/>
        <v>0</v>
      </c>
      <c r="G93" s="297">
        <f t="shared" si="31"/>
        <v>0</v>
      </c>
      <c r="H93" s="297">
        <f t="shared" si="31"/>
        <v>0</v>
      </c>
      <c r="I93" s="297">
        <f t="shared" si="31"/>
        <v>0</v>
      </c>
      <c r="J93" s="297">
        <f t="shared" si="31"/>
        <v>0</v>
      </c>
      <c r="K93" s="297">
        <f t="shared" si="31"/>
        <v>0</v>
      </c>
      <c r="L93" s="297">
        <f t="shared" si="31"/>
        <v>0</v>
      </c>
      <c r="M93" s="297">
        <f t="shared" si="31"/>
        <v>0</v>
      </c>
      <c r="N93" s="297">
        <f t="shared" si="31"/>
        <v>0</v>
      </c>
      <c r="O93" s="290">
        <f t="shared" si="28"/>
        <v>0</v>
      </c>
    </row>
    <row r="94" spans="1:15" ht="12.75">
      <c r="A94" s="306">
        <v>11</v>
      </c>
      <c r="B94" s="298" t="s">
        <v>73</v>
      </c>
      <c r="C94" s="297">
        <f>C87+C88+C89+C90+C93</f>
        <v>0</v>
      </c>
      <c r="D94" s="297">
        <f aca="true" t="shared" si="32" ref="D94:N94">D87+D88+D89+D90+D93</f>
        <v>0</v>
      </c>
      <c r="E94" s="297">
        <f t="shared" si="32"/>
        <v>0</v>
      </c>
      <c r="F94" s="297">
        <f t="shared" si="32"/>
        <v>0</v>
      </c>
      <c r="G94" s="297">
        <f t="shared" si="32"/>
        <v>0</v>
      </c>
      <c r="H94" s="297">
        <f t="shared" si="32"/>
        <v>0</v>
      </c>
      <c r="I94" s="297">
        <f t="shared" si="32"/>
        <v>0</v>
      </c>
      <c r="J94" s="297">
        <f t="shared" si="32"/>
        <v>0</v>
      </c>
      <c r="K94" s="297">
        <f t="shared" si="32"/>
        <v>0</v>
      </c>
      <c r="L94" s="297">
        <f t="shared" si="32"/>
        <v>0</v>
      </c>
      <c r="M94" s="297">
        <f t="shared" si="32"/>
        <v>0</v>
      </c>
      <c r="N94" s="297">
        <f t="shared" si="32"/>
        <v>0</v>
      </c>
      <c r="O94" s="290">
        <f t="shared" si="28"/>
        <v>0</v>
      </c>
    </row>
    <row r="95" spans="1:15" ht="12.75">
      <c r="A95" s="306">
        <v>12</v>
      </c>
      <c r="B95" s="298" t="s">
        <v>74</v>
      </c>
      <c r="C95" s="297">
        <f>C83+C94</f>
        <v>0</v>
      </c>
      <c r="D95" s="297">
        <f aca="true" t="shared" si="33" ref="D95:N95">D83+D94</f>
        <v>0</v>
      </c>
      <c r="E95" s="297">
        <f t="shared" si="33"/>
        <v>0</v>
      </c>
      <c r="F95" s="297">
        <f t="shared" si="33"/>
        <v>0</v>
      </c>
      <c r="G95" s="297">
        <f t="shared" si="33"/>
        <v>0</v>
      </c>
      <c r="H95" s="297">
        <f t="shared" si="33"/>
        <v>0</v>
      </c>
      <c r="I95" s="297">
        <f t="shared" si="33"/>
        <v>0</v>
      </c>
      <c r="J95" s="297">
        <f t="shared" si="33"/>
        <v>0</v>
      </c>
      <c r="K95" s="297">
        <f t="shared" si="33"/>
        <v>0</v>
      </c>
      <c r="L95" s="297">
        <f t="shared" si="33"/>
        <v>0</v>
      </c>
      <c r="M95" s="297">
        <f t="shared" si="33"/>
        <v>0</v>
      </c>
      <c r="N95" s="297">
        <f t="shared" si="33"/>
        <v>0</v>
      </c>
      <c r="O95" s="290">
        <f t="shared" si="28"/>
        <v>0</v>
      </c>
    </row>
    <row r="96" spans="1:15" ht="12.75">
      <c r="A96" s="306">
        <v>13</v>
      </c>
      <c r="B96" s="301" t="s">
        <v>103</v>
      </c>
      <c r="C96" s="297">
        <f>ROUND(C95*$E75/2,0)*2</f>
        <v>0</v>
      </c>
      <c r="D96" s="297">
        <f aca="true" t="shared" si="34" ref="D96:N96">ROUND(D95*$E75/2,0)*2</f>
        <v>0</v>
      </c>
      <c r="E96" s="297">
        <f t="shared" si="34"/>
        <v>0</v>
      </c>
      <c r="F96" s="297">
        <f t="shared" si="34"/>
        <v>0</v>
      </c>
      <c r="G96" s="297">
        <f t="shared" si="34"/>
        <v>0</v>
      </c>
      <c r="H96" s="297">
        <f t="shared" si="34"/>
        <v>0</v>
      </c>
      <c r="I96" s="297">
        <f t="shared" si="34"/>
        <v>0</v>
      </c>
      <c r="J96" s="297">
        <f t="shared" si="34"/>
        <v>0</v>
      </c>
      <c r="K96" s="297">
        <f t="shared" si="34"/>
        <v>0</v>
      </c>
      <c r="L96" s="297">
        <f t="shared" si="34"/>
        <v>0</v>
      </c>
      <c r="M96" s="297">
        <f t="shared" si="34"/>
        <v>0</v>
      </c>
      <c r="N96" s="297">
        <f t="shared" si="34"/>
        <v>0</v>
      </c>
      <c r="O96" s="290">
        <f t="shared" si="28"/>
        <v>0</v>
      </c>
    </row>
    <row r="97" spans="1:15" ht="12.75">
      <c r="A97" s="306">
        <v>14</v>
      </c>
      <c r="B97" s="298" t="s">
        <v>106</v>
      </c>
      <c r="C97" s="290">
        <f>SUM(C95:C96)</f>
        <v>0</v>
      </c>
      <c r="D97" s="290">
        <f aca="true" t="shared" si="35" ref="D97:N97">SUM(D95:D96)</f>
        <v>0</v>
      </c>
      <c r="E97" s="290">
        <f t="shared" si="35"/>
        <v>0</v>
      </c>
      <c r="F97" s="290">
        <f t="shared" si="35"/>
        <v>0</v>
      </c>
      <c r="G97" s="290">
        <f t="shared" si="35"/>
        <v>0</v>
      </c>
      <c r="H97" s="290">
        <f t="shared" si="35"/>
        <v>0</v>
      </c>
      <c r="I97" s="290">
        <f t="shared" si="35"/>
        <v>0</v>
      </c>
      <c r="J97" s="290">
        <f t="shared" si="35"/>
        <v>0</v>
      </c>
      <c r="K97" s="290">
        <f t="shared" si="35"/>
        <v>0</v>
      </c>
      <c r="L97" s="290">
        <f t="shared" si="35"/>
        <v>0</v>
      </c>
      <c r="M97" s="290">
        <f t="shared" si="35"/>
        <v>0</v>
      </c>
      <c r="N97" s="290">
        <f t="shared" si="35"/>
        <v>0</v>
      </c>
      <c r="O97" s="290">
        <f t="shared" si="28"/>
        <v>0</v>
      </c>
    </row>
    <row r="98" spans="3:15" ht="6.75" customHeight="1">
      <c r="C98" s="276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</row>
    <row r="99" ht="6.75" customHeight="1"/>
    <row r="100" spans="2:15" ht="12.75">
      <c r="B100" s="65"/>
      <c r="C100" s="294">
        <f>C25+C49+C73+C97</f>
        <v>2382</v>
      </c>
      <c r="D100" s="294">
        <f aca="true" t="shared" si="36" ref="D100:O100">D25+D49+D73+D97</f>
        <v>1584</v>
      </c>
      <c r="E100" s="294">
        <f t="shared" si="36"/>
        <v>2180</v>
      </c>
      <c r="F100" s="294">
        <f t="shared" si="36"/>
        <v>2170</v>
      </c>
      <c r="G100" s="294">
        <f t="shared" si="36"/>
        <v>1909</v>
      </c>
      <c r="H100" s="294">
        <f t="shared" si="36"/>
        <v>3218</v>
      </c>
      <c r="I100" s="294">
        <f t="shared" si="36"/>
        <v>2993</v>
      </c>
      <c r="J100" s="294">
        <f t="shared" si="36"/>
        <v>1775</v>
      </c>
      <c r="K100" s="294">
        <f t="shared" si="36"/>
        <v>18</v>
      </c>
      <c r="L100" s="294">
        <f t="shared" si="36"/>
        <v>20</v>
      </c>
      <c r="M100" s="294">
        <f t="shared" si="36"/>
        <v>10</v>
      </c>
      <c r="N100" s="294">
        <f t="shared" si="36"/>
        <v>24</v>
      </c>
      <c r="O100" s="294">
        <f t="shared" si="36"/>
        <v>18283</v>
      </c>
    </row>
    <row r="104" ht="25.5">
      <c r="G104" s="186"/>
    </row>
  </sheetData>
  <mergeCells count="1">
    <mergeCell ref="A3:B3"/>
  </mergeCells>
  <printOptions horizontalCentered="1"/>
  <pageMargins left="0.2362204724409449" right="0.2755905511811024" top="0.35433070866141736" bottom="0.5118110236220472" header="0.31496062992125984" footer="0.2755905511811024"/>
  <pageSetup fitToHeight="1" fitToWidth="1" horizontalDpi="600" verticalDpi="600" orientation="portrait" paperSize="9" scale="61" r:id="rId1"/>
  <headerFooter alignWithMargins="0"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N106"/>
  <sheetViews>
    <sheetView view="pageBreakPreview" zoomScale="75" zoomScaleNormal="75" zoomScaleSheetLayoutView="75" workbookViewId="0" topLeftCell="A1">
      <selection activeCell="E38" sqref="E38"/>
    </sheetView>
  </sheetViews>
  <sheetFormatPr defaultColWidth="9.140625" defaultRowHeight="12.75"/>
  <cols>
    <col min="1" max="1" width="3.140625" style="62" customWidth="1"/>
    <col min="2" max="2" width="26.140625" style="61" customWidth="1"/>
    <col min="3" max="14" width="8.57421875" style="61" customWidth="1"/>
    <col min="15" max="16384" width="9.140625" style="61" customWidth="1"/>
  </cols>
  <sheetData>
    <row r="1" spans="1:14" ht="15.75">
      <c r="A1" s="88" t="s">
        <v>284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63" customFormat="1" ht="12.75">
      <c r="A3" s="756" t="str">
        <f>CONCATENATE("Institution #1-",'1-Plan'!D8)</f>
        <v>Institution #1-KIPT</v>
      </c>
      <c r="B3" s="757"/>
      <c r="C3" s="387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9"/>
    </row>
    <row r="4" spans="1:14" s="156" customFormat="1" ht="12.75">
      <c r="A4" s="294" t="s">
        <v>2</v>
      </c>
      <c r="B4" s="294" t="s">
        <v>56</v>
      </c>
      <c r="C4" s="294" t="s">
        <v>4</v>
      </c>
      <c r="D4" s="294" t="s">
        <v>5</v>
      </c>
      <c r="E4" s="294" t="s">
        <v>6</v>
      </c>
      <c r="F4" s="294" t="s">
        <v>7</v>
      </c>
      <c r="G4" s="294" t="s">
        <v>8</v>
      </c>
      <c r="H4" s="294" t="s">
        <v>9</v>
      </c>
      <c r="I4" s="294" t="s">
        <v>10</v>
      </c>
      <c r="J4" s="294" t="s">
        <v>11</v>
      </c>
      <c r="K4" s="294" t="s">
        <v>12</v>
      </c>
      <c r="L4" s="294" t="s">
        <v>13</v>
      </c>
      <c r="M4" s="294" t="s">
        <v>14</v>
      </c>
      <c r="N4" s="294" t="s">
        <v>15</v>
      </c>
    </row>
    <row r="5" spans="1:14" ht="12.75">
      <c r="A5" s="305">
        <v>1</v>
      </c>
      <c r="B5" s="296" t="s">
        <v>57</v>
      </c>
      <c r="C5" s="390">
        <f>SUM('S-(9)'!$C5:'S-(9)'!C5)</f>
        <v>40</v>
      </c>
      <c r="D5" s="390">
        <f>SUM('S-(9)'!$C5:'S-(9)'!D5)</f>
        <v>55</v>
      </c>
      <c r="E5" s="390">
        <f>SUM('S-(9)'!$C5:'S-(9)'!E5)</f>
        <v>73</v>
      </c>
      <c r="F5" s="390">
        <f>SUM('S-(9)'!$C5:'S-(9)'!F5)</f>
        <v>98</v>
      </c>
      <c r="G5" s="390">
        <f>SUM('S-(9)'!$C5:'S-(9)'!G5)</f>
        <v>111</v>
      </c>
      <c r="H5" s="390">
        <f>SUM('S-(9)'!$C5:'S-(9)'!H5)</f>
        <v>151</v>
      </c>
      <c r="I5" s="390">
        <f>SUM('S-(9)'!$C5:'S-(9)'!I5)</f>
        <v>198</v>
      </c>
      <c r="J5" s="390">
        <f>SUM('S-(9)'!$C5:'S-(9)'!J5)</f>
        <v>216</v>
      </c>
      <c r="K5" s="390">
        <f>SUM('S-(9)'!$C5:'S-(9)'!K5)</f>
        <v>216</v>
      </c>
      <c r="L5" s="390">
        <f>SUM('S-(9)'!$C5:'S-(9)'!L5)</f>
        <v>216</v>
      </c>
      <c r="M5" s="390">
        <f>SUM('S-(9)'!$C5:'S-(9)'!M5)</f>
        <v>216</v>
      </c>
      <c r="N5" s="390">
        <f>SUM('S-(9)'!$C5:'S-(9)'!N5)</f>
        <v>216</v>
      </c>
    </row>
    <row r="6" spans="1:14" ht="12.75">
      <c r="A6" s="305">
        <v>2</v>
      </c>
      <c r="B6" s="296" t="s">
        <v>58</v>
      </c>
      <c r="C6" s="390">
        <f>SUM('S-(9)'!$C6:'S-(9)'!C6)</f>
        <v>0</v>
      </c>
      <c r="D6" s="390">
        <f>SUM('S-(9)'!$C6:'S-(9)'!D6)</f>
        <v>0</v>
      </c>
      <c r="E6" s="390">
        <f>SUM('S-(9)'!$C6:'S-(9)'!E6)</f>
        <v>0</v>
      </c>
      <c r="F6" s="390">
        <f>SUM('S-(9)'!$C6:'S-(9)'!F6)</f>
        <v>0</v>
      </c>
      <c r="G6" s="390">
        <f>SUM('S-(9)'!$C6:'S-(9)'!G6)</f>
        <v>0</v>
      </c>
      <c r="H6" s="390">
        <f>SUM('S-(9)'!$C6:'S-(9)'!H6)</f>
        <v>0</v>
      </c>
      <c r="I6" s="390">
        <f>SUM('S-(9)'!$C6:'S-(9)'!I6)</f>
        <v>0</v>
      </c>
      <c r="J6" s="390">
        <f>SUM('S-(9)'!$C6:'S-(9)'!J6)</f>
        <v>0</v>
      </c>
      <c r="K6" s="390">
        <f>SUM('S-(9)'!$C6:'S-(9)'!K6)</f>
        <v>0</v>
      </c>
      <c r="L6" s="390">
        <f>SUM('S-(9)'!$C6:'S-(9)'!L6)</f>
        <v>0</v>
      </c>
      <c r="M6" s="390">
        <f>SUM('S-(9)'!$C6:'S-(9)'!M6)</f>
        <v>0</v>
      </c>
      <c r="N6" s="390">
        <f>SUM('S-(9)'!$C6:'S-(9)'!N6)</f>
        <v>0</v>
      </c>
    </row>
    <row r="7" spans="1:14" ht="12.75">
      <c r="A7" s="305"/>
      <c r="B7" s="298" t="s">
        <v>59</v>
      </c>
      <c r="C7" s="390">
        <f>SUM(C5:C6)</f>
        <v>40</v>
      </c>
      <c r="D7" s="390">
        <f aca="true" t="shared" si="0" ref="D7:N7">SUM(D5:D6)</f>
        <v>55</v>
      </c>
      <c r="E7" s="390">
        <f t="shared" si="0"/>
        <v>73</v>
      </c>
      <c r="F7" s="390">
        <f t="shared" si="0"/>
        <v>98</v>
      </c>
      <c r="G7" s="390">
        <f t="shared" si="0"/>
        <v>111</v>
      </c>
      <c r="H7" s="390">
        <f t="shared" si="0"/>
        <v>151</v>
      </c>
      <c r="I7" s="390">
        <f t="shared" si="0"/>
        <v>198</v>
      </c>
      <c r="J7" s="390">
        <f t="shared" si="0"/>
        <v>216</v>
      </c>
      <c r="K7" s="390">
        <f t="shared" si="0"/>
        <v>216</v>
      </c>
      <c r="L7" s="390">
        <f t="shared" si="0"/>
        <v>216</v>
      </c>
      <c r="M7" s="390">
        <f t="shared" si="0"/>
        <v>216</v>
      </c>
      <c r="N7" s="390">
        <f t="shared" si="0"/>
        <v>216</v>
      </c>
    </row>
    <row r="8" spans="1:14" ht="12.75">
      <c r="A8" s="299"/>
      <c r="B8" s="299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</row>
    <row r="9" spans="1:14" ht="12.75">
      <c r="A9" s="391">
        <v>1</v>
      </c>
      <c r="B9" s="301" t="s">
        <v>60</v>
      </c>
      <c r="C9" s="390">
        <f>SUM('S-(9)'!$C9:'S-(9)'!C9)</f>
        <v>1200</v>
      </c>
      <c r="D9" s="390">
        <f>SUM('S-(9)'!$C9:'S-(9)'!D9)</f>
        <v>1650</v>
      </c>
      <c r="E9" s="390">
        <f>SUM('S-(9)'!$C9:'S-(9)'!E9)</f>
        <v>2190</v>
      </c>
      <c r="F9" s="390">
        <f>SUM('S-(9)'!$C9:'S-(9)'!F9)</f>
        <v>2940</v>
      </c>
      <c r="G9" s="390">
        <f>SUM('S-(9)'!$C9:'S-(9)'!G9)</f>
        <v>3330</v>
      </c>
      <c r="H9" s="390">
        <f>SUM('S-(9)'!$C9:'S-(9)'!H9)</f>
        <v>4530</v>
      </c>
      <c r="I9" s="390">
        <f>SUM('S-(9)'!$C9:'S-(9)'!I9)</f>
        <v>5940</v>
      </c>
      <c r="J9" s="390">
        <f>SUM('S-(9)'!$C9:'S-(9)'!J9)</f>
        <v>6480</v>
      </c>
      <c r="K9" s="390">
        <f>SUM('S-(9)'!$C9:'S-(9)'!K9)</f>
        <v>6480</v>
      </c>
      <c r="L9" s="390">
        <f>SUM('S-(9)'!$C9:'S-(9)'!L9)</f>
        <v>6480</v>
      </c>
      <c r="M9" s="390">
        <f>SUM('S-(9)'!$C9:'S-(9)'!M9)</f>
        <v>6480</v>
      </c>
      <c r="N9" s="390">
        <f>SUM('S-(9)'!$C9:'S-(9)'!N9)</f>
        <v>6480</v>
      </c>
    </row>
    <row r="10" spans="1:14" ht="12.75">
      <c r="A10" s="391">
        <v>2</v>
      </c>
      <c r="B10" s="301" t="s">
        <v>61</v>
      </c>
      <c r="C10" s="390">
        <f>SUM('S-(9)'!$C10:'S-(9)'!C10)</f>
        <v>0</v>
      </c>
      <c r="D10" s="390">
        <f>SUM('S-(9)'!$C10:'S-(9)'!D10)</f>
        <v>0</v>
      </c>
      <c r="E10" s="390">
        <f>SUM('S-(9)'!$C10:'S-(9)'!E10)</f>
        <v>0</v>
      </c>
      <c r="F10" s="390">
        <f>SUM('S-(9)'!$C10:'S-(9)'!F10)</f>
        <v>0</v>
      </c>
      <c r="G10" s="390">
        <f>SUM('S-(9)'!$C10:'S-(9)'!G10)</f>
        <v>0</v>
      </c>
      <c r="H10" s="390">
        <f>SUM('S-(9)'!$C10:'S-(9)'!H10)</f>
        <v>0</v>
      </c>
      <c r="I10" s="390">
        <f>SUM('S-(9)'!$C10:'S-(9)'!I10)</f>
        <v>0</v>
      </c>
      <c r="J10" s="390">
        <f>SUM('S-(9)'!$C10:'S-(9)'!J10)</f>
        <v>0</v>
      </c>
      <c r="K10" s="390">
        <f>SUM('S-(9)'!$C10:'S-(9)'!K10)</f>
        <v>0</v>
      </c>
      <c r="L10" s="390">
        <f>SUM('S-(9)'!$C10:'S-(9)'!L10)</f>
        <v>0</v>
      </c>
      <c r="M10" s="390">
        <f>SUM('S-(9)'!$C10:'S-(9)'!M10)</f>
        <v>0</v>
      </c>
      <c r="N10" s="390">
        <f>SUM('S-(9)'!$C10:'S-(9)'!N10)</f>
        <v>0</v>
      </c>
    </row>
    <row r="11" spans="1:14" ht="12.75">
      <c r="A11" s="391"/>
      <c r="B11" s="298" t="s">
        <v>62</v>
      </c>
      <c r="C11" s="390">
        <f>SUM('S-(9)'!$C11:'S-(9)'!C11)</f>
        <v>1200</v>
      </c>
      <c r="D11" s="390">
        <f>SUM('S-(9)'!$C11:'S-(9)'!D11)</f>
        <v>1650</v>
      </c>
      <c r="E11" s="390">
        <f>SUM('S-(9)'!$C11:'S-(9)'!E11)</f>
        <v>2190</v>
      </c>
      <c r="F11" s="390">
        <f>SUM('S-(9)'!$C11:'S-(9)'!F11)</f>
        <v>2940</v>
      </c>
      <c r="G11" s="390">
        <f>SUM('S-(9)'!$C11:'S-(9)'!G11)</f>
        <v>3330</v>
      </c>
      <c r="H11" s="390">
        <f>SUM('S-(9)'!$C11:'S-(9)'!H11)</f>
        <v>4530</v>
      </c>
      <c r="I11" s="390">
        <f>SUM('S-(9)'!$C11:'S-(9)'!I11)</f>
        <v>5940</v>
      </c>
      <c r="J11" s="390">
        <f>SUM('S-(9)'!$C11:'S-(9)'!J11)</f>
        <v>6480</v>
      </c>
      <c r="K11" s="390">
        <f>SUM('S-(9)'!$C11:'S-(9)'!K11)</f>
        <v>6480</v>
      </c>
      <c r="L11" s="390">
        <f>SUM('S-(9)'!$C11:'S-(9)'!L11)</f>
        <v>6480</v>
      </c>
      <c r="M11" s="390">
        <f>SUM('S-(9)'!$C11:'S-(9)'!M11)</f>
        <v>6480</v>
      </c>
      <c r="N11" s="390">
        <f>SUM('S-(9)'!$C11:'S-(9)'!N11)</f>
        <v>6480</v>
      </c>
    </row>
    <row r="12" spans="1:14" ht="12.75">
      <c r="A12" s="306">
        <v>3</v>
      </c>
      <c r="B12" s="302" t="s">
        <v>63</v>
      </c>
      <c r="C12" s="390">
        <f>SUM('S-(9)'!$C12:'S-(9)'!C12)</f>
        <v>0</v>
      </c>
      <c r="D12" s="390">
        <f>SUM('S-(9)'!$C12:'S-(9)'!D12)</f>
        <v>1</v>
      </c>
      <c r="E12" s="390">
        <f>SUM('S-(9)'!$C12:'S-(9)'!E12)</f>
        <v>3</v>
      </c>
      <c r="F12" s="390">
        <f>SUM('S-(9)'!$C12:'S-(9)'!F12)</f>
        <v>6</v>
      </c>
      <c r="G12" s="390">
        <f>SUM('S-(9)'!$C12:'S-(9)'!G12)</f>
        <v>10</v>
      </c>
      <c r="H12" s="390">
        <f>SUM('S-(9)'!$C12:'S-(9)'!H12)</f>
        <v>15</v>
      </c>
      <c r="I12" s="390">
        <f>SUM('S-(9)'!$C12:'S-(9)'!I12)</f>
        <v>21</v>
      </c>
      <c r="J12" s="390">
        <f>SUM('S-(9)'!$C12:'S-(9)'!J12)</f>
        <v>28</v>
      </c>
      <c r="K12" s="390">
        <f>SUM('S-(9)'!$C12:'S-(9)'!K12)</f>
        <v>36</v>
      </c>
      <c r="L12" s="390">
        <f>SUM('S-(9)'!$C12:'S-(9)'!L12)</f>
        <v>45</v>
      </c>
      <c r="M12" s="390">
        <f>SUM('S-(9)'!$C12:'S-(9)'!M12)</f>
        <v>55</v>
      </c>
      <c r="N12" s="390">
        <f>SUM('S-(9)'!$C12:'S-(9)'!N12)</f>
        <v>66</v>
      </c>
    </row>
    <row r="13" spans="1:14" ht="12.75">
      <c r="A13" s="306">
        <v>4</v>
      </c>
      <c r="B13" s="302" t="s">
        <v>64</v>
      </c>
      <c r="C13" s="390">
        <f>SUM('S-(9)'!$C13:'S-(9)'!C13)</f>
        <v>0</v>
      </c>
      <c r="D13" s="390">
        <f>SUM('S-(9)'!$C13:'S-(9)'!D13)</f>
        <v>0</v>
      </c>
      <c r="E13" s="390">
        <f>SUM('S-(9)'!$C13:'S-(9)'!E13)</f>
        <v>0</v>
      </c>
      <c r="F13" s="390">
        <f>SUM('S-(9)'!$C13:'S-(9)'!F13)</f>
        <v>0</v>
      </c>
      <c r="G13" s="390">
        <f>SUM('S-(9)'!$C13:'S-(9)'!G13)</f>
        <v>0</v>
      </c>
      <c r="H13" s="390">
        <f>SUM('S-(9)'!$C13:'S-(9)'!H13)</f>
        <v>0</v>
      </c>
      <c r="I13" s="390">
        <f>SUM('S-(9)'!$C13:'S-(9)'!I13)</f>
        <v>0</v>
      </c>
      <c r="J13" s="390">
        <f>SUM('S-(9)'!$C13:'S-(9)'!J13)</f>
        <v>0</v>
      </c>
      <c r="K13" s="390">
        <f>SUM('S-(9)'!$C13:'S-(9)'!K13)</f>
        <v>0</v>
      </c>
      <c r="L13" s="390">
        <f>SUM('S-(9)'!$C13:'S-(9)'!L13)</f>
        <v>0</v>
      </c>
      <c r="M13" s="390">
        <f>SUM('S-(9)'!$C13:'S-(9)'!M13)</f>
        <v>0</v>
      </c>
      <c r="N13" s="390">
        <f>SUM('S-(9)'!$C13:'S-(9)'!N13)</f>
        <v>0</v>
      </c>
    </row>
    <row r="14" spans="1:14" ht="12.75">
      <c r="A14" s="306">
        <v>5</v>
      </c>
      <c r="B14" s="302" t="s">
        <v>65</v>
      </c>
      <c r="C14" s="390">
        <f>SUM('S-(9)'!$C14:'S-(9)'!C14)</f>
        <v>0</v>
      </c>
      <c r="D14" s="390">
        <f>SUM('S-(9)'!$C14:'S-(9)'!D14)</f>
        <v>1</v>
      </c>
      <c r="E14" s="390">
        <f>SUM('S-(9)'!$C14:'S-(9)'!E14)</f>
        <v>3</v>
      </c>
      <c r="F14" s="390">
        <f>SUM('S-(9)'!$C14:'S-(9)'!F14)</f>
        <v>6</v>
      </c>
      <c r="G14" s="390">
        <f>SUM('S-(9)'!$C14:'S-(9)'!G14)</f>
        <v>10</v>
      </c>
      <c r="H14" s="390">
        <f>SUM('S-(9)'!$C14:'S-(9)'!H14)</f>
        <v>15</v>
      </c>
      <c r="I14" s="390">
        <f>SUM('S-(9)'!$C14:'S-(9)'!I14)</f>
        <v>21</v>
      </c>
      <c r="J14" s="390">
        <f>SUM('S-(9)'!$C14:'S-(9)'!J14)</f>
        <v>28</v>
      </c>
      <c r="K14" s="390">
        <f>SUM('S-(9)'!$C14:'S-(9)'!K14)</f>
        <v>36</v>
      </c>
      <c r="L14" s="390">
        <f>SUM('S-(9)'!$C14:'S-(9)'!L14)</f>
        <v>45</v>
      </c>
      <c r="M14" s="390">
        <f>SUM('S-(9)'!$C14:'S-(9)'!M14)</f>
        <v>45</v>
      </c>
      <c r="N14" s="390">
        <f>SUM('S-(9)'!$C14:'S-(9)'!N14)</f>
        <v>56</v>
      </c>
    </row>
    <row r="15" spans="1:14" ht="12.75">
      <c r="A15" s="306"/>
      <c r="B15" s="298" t="s">
        <v>66</v>
      </c>
      <c r="C15" s="390">
        <f>SUM('S-(9)'!$C15:'S-(9)'!C15)</f>
        <v>0</v>
      </c>
      <c r="D15" s="390">
        <f>SUM('S-(9)'!$C15:'S-(9)'!D15)</f>
        <v>2</v>
      </c>
      <c r="E15" s="390">
        <f>SUM('S-(9)'!$C15:'S-(9)'!E15)</f>
        <v>6</v>
      </c>
      <c r="F15" s="390">
        <f>SUM('S-(9)'!$C15:'S-(9)'!F15)</f>
        <v>12</v>
      </c>
      <c r="G15" s="390">
        <f>SUM('S-(9)'!$C15:'S-(9)'!G15)</f>
        <v>20</v>
      </c>
      <c r="H15" s="390">
        <f>SUM('S-(9)'!$C15:'S-(9)'!H15)</f>
        <v>30</v>
      </c>
      <c r="I15" s="390">
        <f>SUM('S-(9)'!$C15:'S-(9)'!I15)</f>
        <v>42</v>
      </c>
      <c r="J15" s="390">
        <f>SUM('S-(9)'!$C15:'S-(9)'!J15)</f>
        <v>56</v>
      </c>
      <c r="K15" s="390">
        <f>SUM('S-(9)'!$C15:'S-(9)'!K15)</f>
        <v>72</v>
      </c>
      <c r="L15" s="390">
        <f>SUM('S-(9)'!$C15:'S-(9)'!L15)</f>
        <v>90</v>
      </c>
      <c r="M15" s="390">
        <f>SUM('S-(9)'!$C15:'S-(9)'!M15)</f>
        <v>100</v>
      </c>
      <c r="N15" s="390">
        <f>SUM('S-(9)'!$C15:'S-(9)'!N15)</f>
        <v>122</v>
      </c>
    </row>
    <row r="16" spans="1:14" ht="12.75">
      <c r="A16" s="306">
        <v>6</v>
      </c>
      <c r="B16" s="301" t="s">
        <v>67</v>
      </c>
      <c r="C16" s="390">
        <f>SUM('S-(9)'!$C16:'S-(9)'!C16)</f>
        <v>0</v>
      </c>
      <c r="D16" s="390">
        <f>SUM('S-(9)'!$C16:'S-(9)'!D16)</f>
        <v>0</v>
      </c>
      <c r="E16" s="390">
        <f>SUM('S-(9)'!$C16:'S-(9)'!E16)</f>
        <v>0</v>
      </c>
      <c r="F16" s="390">
        <f>SUM('S-(9)'!$C16:'S-(9)'!F16)</f>
        <v>0</v>
      </c>
      <c r="G16" s="390">
        <f>SUM('S-(9)'!$C16:'S-(9)'!G16)</f>
        <v>0</v>
      </c>
      <c r="H16" s="390">
        <f>SUM('S-(9)'!$C16:'S-(9)'!H16)</f>
        <v>0</v>
      </c>
      <c r="I16" s="390">
        <f>SUM('S-(9)'!$C16:'S-(9)'!I16)</f>
        <v>0</v>
      </c>
      <c r="J16" s="390">
        <f>SUM('S-(9)'!$C16:'S-(9)'!J16)</f>
        <v>0</v>
      </c>
      <c r="K16" s="390">
        <f>SUM('S-(9)'!$C16:'S-(9)'!K16)</f>
        <v>0</v>
      </c>
      <c r="L16" s="390">
        <f>SUM('S-(9)'!$C16:'S-(9)'!L16)</f>
        <v>0</v>
      </c>
      <c r="M16" s="390">
        <f>SUM('S-(9)'!$C16:'S-(9)'!M16)</f>
        <v>0</v>
      </c>
      <c r="N16" s="390">
        <f>SUM('S-(9)'!$C16:'S-(9)'!N16)</f>
        <v>0</v>
      </c>
    </row>
    <row r="17" spans="1:14" ht="12.75">
      <c r="A17" s="306">
        <v>7</v>
      </c>
      <c r="B17" s="301" t="s">
        <v>68</v>
      </c>
      <c r="C17" s="390">
        <f>SUM('S-(9)'!$C17:'S-(9)'!C17)</f>
        <v>0</v>
      </c>
      <c r="D17" s="390">
        <f>SUM('S-(9)'!$C17:'S-(9)'!D17)</f>
        <v>0</v>
      </c>
      <c r="E17" s="390">
        <f>SUM('S-(9)'!$C17:'S-(9)'!E17)</f>
        <v>0</v>
      </c>
      <c r="F17" s="390">
        <f>SUM('S-(9)'!$C17:'S-(9)'!F17)</f>
        <v>0</v>
      </c>
      <c r="G17" s="390">
        <f>SUM('S-(9)'!$C17:'S-(9)'!G17)</f>
        <v>0</v>
      </c>
      <c r="H17" s="390">
        <f>SUM('S-(9)'!$C17:'S-(9)'!H17)</f>
        <v>0</v>
      </c>
      <c r="I17" s="390">
        <f>SUM('S-(9)'!$C17:'S-(9)'!I17)</f>
        <v>0</v>
      </c>
      <c r="J17" s="390">
        <f>SUM('S-(9)'!$C17:'S-(9)'!J17)</f>
        <v>0</v>
      </c>
      <c r="K17" s="390">
        <f>SUM('S-(9)'!$C17:'S-(9)'!K17)</f>
        <v>0</v>
      </c>
      <c r="L17" s="390">
        <f>SUM('S-(9)'!$C17:'S-(9)'!L17)</f>
        <v>0</v>
      </c>
      <c r="M17" s="390">
        <f>SUM('S-(9)'!$C17:'S-(9)'!M17)</f>
        <v>0</v>
      </c>
      <c r="N17" s="390">
        <f>SUM('S-(9)'!$C17:'S-(9)'!N17)</f>
        <v>0</v>
      </c>
    </row>
    <row r="18" spans="1:14" ht="12.75">
      <c r="A18" s="306">
        <v>8</v>
      </c>
      <c r="B18" s="301" t="s">
        <v>69</v>
      </c>
      <c r="C18" s="390">
        <f>SUM('S-(9)'!$C18:'S-(9)'!C18)</f>
        <v>0</v>
      </c>
      <c r="D18" s="390">
        <f>SUM('S-(9)'!$C18:'S-(9)'!D18)</f>
        <v>0</v>
      </c>
      <c r="E18" s="390">
        <f>SUM('S-(9)'!$C18:'S-(9)'!E18)</f>
        <v>0</v>
      </c>
      <c r="F18" s="390">
        <f>SUM('S-(9)'!$C18:'S-(9)'!F18)</f>
        <v>0</v>
      </c>
      <c r="G18" s="390">
        <f>SUM('S-(9)'!$C18:'S-(9)'!G18)</f>
        <v>0</v>
      </c>
      <c r="H18" s="390">
        <f>SUM('S-(9)'!$C18:'S-(9)'!H18)</f>
        <v>0</v>
      </c>
      <c r="I18" s="390">
        <f>SUM('S-(9)'!$C18:'S-(9)'!I18)</f>
        <v>0</v>
      </c>
      <c r="J18" s="390">
        <f>SUM('S-(9)'!$C18:'S-(9)'!J18)</f>
        <v>0</v>
      </c>
      <c r="K18" s="390">
        <f>SUM('S-(9)'!$C18:'S-(9)'!K18)</f>
        <v>0</v>
      </c>
      <c r="L18" s="390">
        <f>SUM('S-(9)'!$C18:'S-(9)'!L18)</f>
        <v>0</v>
      </c>
      <c r="M18" s="390">
        <f>SUM('S-(9)'!$C18:'S-(9)'!M18)</f>
        <v>0</v>
      </c>
      <c r="N18" s="390">
        <f>SUM('S-(9)'!$C18:'S-(9)'!N18)</f>
        <v>0</v>
      </c>
    </row>
    <row r="19" spans="1:14" ht="12.75">
      <c r="A19" s="306">
        <v>9</v>
      </c>
      <c r="B19" s="301" t="s">
        <v>70</v>
      </c>
      <c r="C19" s="390">
        <f>SUM('S-(9)'!$C19:'S-(9)'!C19)</f>
        <v>0</v>
      </c>
      <c r="D19" s="390">
        <f>SUM('S-(9)'!$C19:'S-(9)'!D19)</f>
        <v>0</v>
      </c>
      <c r="E19" s="390">
        <f>SUM('S-(9)'!$C19:'S-(9)'!E19)</f>
        <v>0</v>
      </c>
      <c r="F19" s="390">
        <f>SUM('S-(9)'!$C19:'S-(9)'!F19)</f>
        <v>0</v>
      </c>
      <c r="G19" s="390">
        <f>SUM('S-(9)'!$C19:'S-(9)'!G19)</f>
        <v>0</v>
      </c>
      <c r="H19" s="390">
        <f>SUM('S-(9)'!$C19:'S-(9)'!H19)</f>
        <v>0</v>
      </c>
      <c r="I19" s="390">
        <f>SUM('S-(9)'!$C19:'S-(9)'!I19)</f>
        <v>0</v>
      </c>
      <c r="J19" s="390">
        <f>SUM('S-(9)'!$C19:'S-(9)'!J19)</f>
        <v>0</v>
      </c>
      <c r="K19" s="390">
        <f>SUM('S-(9)'!$C19:'S-(9)'!K19)</f>
        <v>0</v>
      </c>
      <c r="L19" s="390">
        <f>SUM('S-(9)'!$C19:'S-(9)'!L19)</f>
        <v>0</v>
      </c>
      <c r="M19" s="390">
        <f>SUM('S-(9)'!$C19:'S-(9)'!M19)</f>
        <v>0</v>
      </c>
      <c r="N19" s="390">
        <f>SUM('S-(9)'!$C19:'S-(9)'!N19)</f>
        <v>0</v>
      </c>
    </row>
    <row r="20" spans="1:14" ht="12.75">
      <c r="A20" s="306">
        <v>10</v>
      </c>
      <c r="B20" s="301" t="s">
        <v>71</v>
      </c>
      <c r="C20" s="390">
        <f>SUM('S-(9)'!$C20:'S-(9)'!C20)</f>
        <v>0</v>
      </c>
      <c r="D20" s="390">
        <f>SUM('S-(9)'!$C20:'S-(9)'!D20)</f>
        <v>0</v>
      </c>
      <c r="E20" s="390">
        <f>SUM('S-(9)'!$C20:'S-(9)'!E20)</f>
        <v>0</v>
      </c>
      <c r="F20" s="390">
        <f>SUM('S-(9)'!$C20:'S-(9)'!F20)</f>
        <v>0</v>
      </c>
      <c r="G20" s="390">
        <f>SUM('S-(9)'!$C20:'S-(9)'!G20)</f>
        <v>0</v>
      </c>
      <c r="H20" s="390">
        <f>SUM('S-(9)'!$C20:'S-(9)'!H20)</f>
        <v>0</v>
      </c>
      <c r="I20" s="390">
        <f>SUM('S-(9)'!$C20:'S-(9)'!I20)</f>
        <v>0</v>
      </c>
      <c r="J20" s="390">
        <f>SUM('S-(9)'!$C20:'S-(9)'!J20)</f>
        <v>0</v>
      </c>
      <c r="K20" s="390">
        <f>SUM('S-(9)'!$C20:'S-(9)'!K20)</f>
        <v>0</v>
      </c>
      <c r="L20" s="390">
        <f>SUM('S-(9)'!$C20:'S-(9)'!L20)</f>
        <v>0</v>
      </c>
      <c r="M20" s="390">
        <f>SUM('S-(9)'!$C20:'S-(9)'!M20)</f>
        <v>0</v>
      </c>
      <c r="N20" s="390">
        <f>SUM('S-(9)'!$C20:'S-(9)'!N20)</f>
        <v>0</v>
      </c>
    </row>
    <row r="21" spans="1:14" ht="12.75">
      <c r="A21" s="306"/>
      <c r="B21" s="298" t="s">
        <v>72</v>
      </c>
      <c r="C21" s="390">
        <f>SUM('S-(9)'!$C21:'S-(9)'!C21)</f>
        <v>0</v>
      </c>
      <c r="D21" s="390">
        <f>SUM('S-(9)'!$C21:'S-(9)'!D21)</f>
        <v>0</v>
      </c>
      <c r="E21" s="390">
        <f>SUM('S-(9)'!$C21:'S-(9)'!E21)</f>
        <v>0</v>
      </c>
      <c r="F21" s="390">
        <f>SUM('S-(9)'!$C21:'S-(9)'!F21)</f>
        <v>0</v>
      </c>
      <c r="G21" s="390">
        <f>SUM('S-(9)'!$C21:'S-(9)'!G21)</f>
        <v>0</v>
      </c>
      <c r="H21" s="390">
        <f>SUM('S-(9)'!$C21:'S-(9)'!H21)</f>
        <v>0</v>
      </c>
      <c r="I21" s="390">
        <f>SUM('S-(9)'!$C21:'S-(9)'!I21)</f>
        <v>0</v>
      </c>
      <c r="J21" s="390">
        <f>SUM('S-(9)'!$C21:'S-(9)'!J21)</f>
        <v>0</v>
      </c>
      <c r="K21" s="390">
        <f>SUM('S-(9)'!$C21:'S-(9)'!K21)</f>
        <v>0</v>
      </c>
      <c r="L21" s="390">
        <f>SUM('S-(9)'!$C21:'S-(9)'!L21)</f>
        <v>0</v>
      </c>
      <c r="M21" s="390">
        <f>SUM('S-(9)'!$C21:'S-(9)'!M21)</f>
        <v>0</v>
      </c>
      <c r="N21" s="390">
        <f>SUM('S-(9)'!$C21:'S-(9)'!N21)</f>
        <v>0</v>
      </c>
    </row>
    <row r="22" spans="1:14" ht="12.75">
      <c r="A22" s="306">
        <v>11</v>
      </c>
      <c r="B22" s="298" t="s">
        <v>73</v>
      </c>
      <c r="C22" s="390">
        <f>SUM('S-(9)'!$C22:'S-(9)'!C22)</f>
        <v>0</v>
      </c>
      <c r="D22" s="390">
        <f>SUM('S-(9)'!$C22:'S-(9)'!D22)</f>
        <v>2</v>
      </c>
      <c r="E22" s="390">
        <f>SUM('S-(9)'!$C22:'S-(9)'!E22)</f>
        <v>6</v>
      </c>
      <c r="F22" s="390">
        <f>SUM('S-(9)'!$C22:'S-(9)'!F22)</f>
        <v>12</v>
      </c>
      <c r="G22" s="390">
        <f>SUM('S-(9)'!$C22:'S-(9)'!G22)</f>
        <v>20</v>
      </c>
      <c r="H22" s="390">
        <f>SUM('S-(9)'!$C22:'S-(9)'!H22)</f>
        <v>30</v>
      </c>
      <c r="I22" s="390">
        <f>SUM('S-(9)'!$C22:'S-(9)'!I22)</f>
        <v>42</v>
      </c>
      <c r="J22" s="390">
        <f>SUM('S-(9)'!$C22:'S-(9)'!J22)</f>
        <v>56</v>
      </c>
      <c r="K22" s="390">
        <f>SUM('S-(9)'!$C22:'S-(9)'!K22)</f>
        <v>72</v>
      </c>
      <c r="L22" s="390">
        <f>SUM('S-(9)'!$C22:'S-(9)'!L22)</f>
        <v>90</v>
      </c>
      <c r="M22" s="390">
        <f>SUM('S-(9)'!$C22:'S-(9)'!M22)</f>
        <v>100</v>
      </c>
      <c r="N22" s="390">
        <f>SUM('S-(9)'!$C22:'S-(9)'!N22)</f>
        <v>122</v>
      </c>
    </row>
    <row r="23" spans="1:14" ht="12.75">
      <c r="A23" s="306">
        <v>12</v>
      </c>
      <c r="B23" s="298" t="s">
        <v>74</v>
      </c>
      <c r="C23" s="390">
        <f>SUM('S-(9)'!$C23:'S-(9)'!C23)</f>
        <v>1200</v>
      </c>
      <c r="D23" s="390">
        <f>SUM('S-(9)'!$C23:'S-(9)'!D23)</f>
        <v>1652</v>
      </c>
      <c r="E23" s="390">
        <f>SUM('S-(9)'!$C23:'S-(9)'!E23)</f>
        <v>2196</v>
      </c>
      <c r="F23" s="390">
        <f>SUM('S-(9)'!$C23:'S-(9)'!F23)</f>
        <v>2952</v>
      </c>
      <c r="G23" s="390">
        <f>SUM('S-(9)'!$C23:'S-(9)'!G23)</f>
        <v>3350</v>
      </c>
      <c r="H23" s="390">
        <f>SUM('S-(9)'!$C23:'S-(9)'!H23)</f>
        <v>4560</v>
      </c>
      <c r="I23" s="390">
        <f>SUM('S-(9)'!$C23:'S-(9)'!I23)</f>
        <v>5982</v>
      </c>
      <c r="J23" s="390">
        <f>SUM('S-(9)'!$C23:'S-(9)'!J23)</f>
        <v>6536</v>
      </c>
      <c r="K23" s="390">
        <f>SUM('S-(9)'!$C23:'S-(9)'!K23)</f>
        <v>6552</v>
      </c>
      <c r="L23" s="390">
        <f>SUM('S-(9)'!$C23:'S-(9)'!L23)</f>
        <v>6570</v>
      </c>
      <c r="M23" s="390">
        <f>SUM('S-(9)'!$C23:'S-(9)'!M23)</f>
        <v>6580</v>
      </c>
      <c r="N23" s="390">
        <f>SUM('S-(9)'!$C23:'S-(9)'!N23)</f>
        <v>6602</v>
      </c>
    </row>
    <row r="24" spans="1:14" ht="12.75">
      <c r="A24" s="306">
        <v>13</v>
      </c>
      <c r="B24" s="301" t="s">
        <v>103</v>
      </c>
      <c r="C24" s="390">
        <f>SUM('S-(9)'!$C24:'S-(9)'!C24)</f>
        <v>108</v>
      </c>
      <c r="D24" s="390">
        <f>SUM('S-(9)'!$C24:'S-(9)'!D24)</f>
        <v>148</v>
      </c>
      <c r="E24" s="390">
        <f>SUM('S-(9)'!$C24:'S-(9)'!E24)</f>
        <v>196</v>
      </c>
      <c r="F24" s="390">
        <f>SUM('S-(9)'!$C24:'S-(9)'!F24)</f>
        <v>264</v>
      </c>
      <c r="G24" s="390">
        <f>SUM('S-(9)'!$C24:'S-(9)'!G24)</f>
        <v>300</v>
      </c>
      <c r="H24" s="390">
        <f>SUM('S-(9)'!$C24:'S-(9)'!H24)</f>
        <v>408</v>
      </c>
      <c r="I24" s="390">
        <f>SUM('S-(9)'!$C24:'S-(9)'!I24)</f>
        <v>536</v>
      </c>
      <c r="J24" s="390">
        <f>SUM('S-(9)'!$C24:'S-(9)'!J24)</f>
        <v>586</v>
      </c>
      <c r="K24" s="390">
        <f>SUM('S-(9)'!$C24:'S-(9)'!K24)</f>
        <v>588</v>
      </c>
      <c r="L24" s="390">
        <f>SUM('S-(9)'!$C24:'S-(9)'!L24)</f>
        <v>590</v>
      </c>
      <c r="M24" s="390">
        <f>SUM('S-(9)'!$C24:'S-(9)'!M24)</f>
        <v>590</v>
      </c>
      <c r="N24" s="390">
        <f>SUM('S-(9)'!$C24:'S-(9)'!N24)</f>
        <v>592</v>
      </c>
    </row>
    <row r="25" spans="1:14" ht="12.75">
      <c r="A25" s="399">
        <v>14</v>
      </c>
      <c r="B25" s="400" t="s">
        <v>107</v>
      </c>
      <c r="C25" s="401">
        <f>SUM('S-(9)'!$C25:'S-(9)'!C25)</f>
        <v>1308</v>
      </c>
      <c r="D25" s="401">
        <f>SUM('S-(9)'!$C25:'S-(9)'!D25)</f>
        <v>1800</v>
      </c>
      <c r="E25" s="401">
        <f>SUM('S-(9)'!$C25:'S-(9)'!E25)</f>
        <v>2392</v>
      </c>
      <c r="F25" s="401">
        <f>SUM('S-(9)'!$C25:'S-(9)'!F25)</f>
        <v>3216</v>
      </c>
      <c r="G25" s="401">
        <f>SUM('S-(9)'!$C25:'S-(9)'!G25)</f>
        <v>3650</v>
      </c>
      <c r="H25" s="401">
        <f>SUM('S-(9)'!$C25:'S-(9)'!H25)</f>
        <v>4968</v>
      </c>
      <c r="I25" s="401">
        <f>SUM('S-(9)'!$C25:'S-(9)'!I25)</f>
        <v>6518</v>
      </c>
      <c r="J25" s="401">
        <f>SUM('S-(9)'!$C25:'S-(9)'!J25)</f>
        <v>7122</v>
      </c>
      <c r="K25" s="401">
        <f>SUM('S-(9)'!$C25:'S-(9)'!K25)</f>
        <v>7140</v>
      </c>
      <c r="L25" s="401">
        <f>SUM('S-(9)'!$C25:'S-(9)'!L25)</f>
        <v>7160</v>
      </c>
      <c r="M25" s="401">
        <f>SUM('S-(9)'!$C25:'S-(9)'!M25)</f>
        <v>7170</v>
      </c>
      <c r="N25" s="401">
        <f>SUM('S-(9)'!$C25:'S-(9)'!N25)</f>
        <v>7194</v>
      </c>
    </row>
    <row r="26" spans="1:14" ht="12.75">
      <c r="A26" s="392"/>
      <c r="B26" s="393"/>
      <c r="C26" s="394"/>
      <c r="D26" s="395"/>
      <c r="E26" s="395"/>
      <c r="F26" s="396"/>
      <c r="G26" s="394"/>
      <c r="H26" s="397"/>
      <c r="I26" s="397"/>
      <c r="J26" s="397"/>
      <c r="K26" s="397"/>
      <c r="L26" s="397"/>
      <c r="M26" s="397"/>
      <c r="N26" s="397"/>
    </row>
    <row r="27" spans="1:14" ht="12.75">
      <c r="A27" s="756" t="str">
        <f>CONCATENATE("Institution #2-",'1-Plan'!D9)</f>
        <v>Institution #2-IC</v>
      </c>
      <c r="B27" s="757"/>
      <c r="C27" s="387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9"/>
    </row>
    <row r="28" spans="1:14" s="156" customFormat="1" ht="12.75">
      <c r="A28" s="294" t="s">
        <v>2</v>
      </c>
      <c r="B28" s="294" t="s">
        <v>56</v>
      </c>
      <c r="C28" s="294" t="s">
        <v>4</v>
      </c>
      <c r="D28" s="294" t="s">
        <v>5</v>
      </c>
      <c r="E28" s="294" t="s">
        <v>6</v>
      </c>
      <c r="F28" s="294" t="s">
        <v>7</v>
      </c>
      <c r="G28" s="294" t="s">
        <v>8</v>
      </c>
      <c r="H28" s="294" t="s">
        <v>9</v>
      </c>
      <c r="I28" s="294" t="s">
        <v>10</v>
      </c>
      <c r="J28" s="294" t="s">
        <v>11</v>
      </c>
      <c r="K28" s="294" t="s">
        <v>12</v>
      </c>
      <c r="L28" s="294" t="s">
        <v>13</v>
      </c>
      <c r="M28" s="294" t="s">
        <v>14</v>
      </c>
      <c r="N28" s="294" t="s">
        <v>15</v>
      </c>
    </row>
    <row r="29" spans="1:14" ht="12.75">
      <c r="A29" s="305">
        <v>1</v>
      </c>
      <c r="B29" s="296" t="s">
        <v>57</v>
      </c>
      <c r="C29" s="390">
        <f>SUM('S-(9)'!$C29:'S-(9)'!C29)</f>
        <v>10</v>
      </c>
      <c r="D29" s="390">
        <f>SUM('S-(9)'!$C29:'S-(9)'!D29)</f>
        <v>30</v>
      </c>
      <c r="E29" s="390">
        <f>SUM('S-(9)'!$C29:'S-(9)'!E29)</f>
        <v>60</v>
      </c>
      <c r="F29" s="390">
        <f>SUM('S-(9)'!$C29:'S-(9)'!F29)</f>
        <v>100</v>
      </c>
      <c r="G29" s="390">
        <f>SUM('S-(9)'!$C29:'S-(9)'!G29)</f>
        <v>150</v>
      </c>
      <c r="H29" s="390">
        <f>SUM('S-(9)'!$C29:'S-(9)'!H29)</f>
        <v>205</v>
      </c>
      <c r="I29" s="390">
        <f>SUM('S-(9)'!$C29:'S-(9)'!I29)</f>
        <v>255</v>
      </c>
      <c r="J29" s="390">
        <f>SUM('S-(9)'!$C29:'S-(9)'!J29)</f>
        <v>295</v>
      </c>
      <c r="K29" s="390">
        <f>SUM('S-(9)'!$C29:'S-(9)'!K29)</f>
        <v>295</v>
      </c>
      <c r="L29" s="390">
        <f>SUM('S-(9)'!$C29:'S-(9)'!L29)</f>
        <v>295</v>
      </c>
      <c r="M29" s="390">
        <f>SUM('S-(9)'!$C29:'S-(9)'!M29)</f>
        <v>295</v>
      </c>
      <c r="N29" s="390">
        <f>SUM('S-(9)'!$C29:'S-(9)'!N29)</f>
        <v>295</v>
      </c>
    </row>
    <row r="30" spans="1:14" ht="12.75">
      <c r="A30" s="305">
        <v>2</v>
      </c>
      <c r="B30" s="296" t="s">
        <v>58</v>
      </c>
      <c r="C30" s="390">
        <f>SUM('S-(9)'!$C30:'S-(9)'!C30)</f>
        <v>0</v>
      </c>
      <c r="D30" s="390">
        <f>SUM('S-(9)'!$C30:'S-(9)'!D30)</f>
        <v>0</v>
      </c>
      <c r="E30" s="390">
        <f>SUM('S-(9)'!$C30:'S-(9)'!E30)</f>
        <v>0</v>
      </c>
      <c r="F30" s="390">
        <f>SUM('S-(9)'!$C30:'S-(9)'!F30)</f>
        <v>0</v>
      </c>
      <c r="G30" s="390">
        <f>SUM('S-(9)'!$C30:'S-(9)'!G30)</f>
        <v>0</v>
      </c>
      <c r="H30" s="390">
        <f>SUM('S-(9)'!$C30:'S-(9)'!H30)</f>
        <v>0</v>
      </c>
      <c r="I30" s="390">
        <f>SUM('S-(9)'!$C30:'S-(9)'!I30)</f>
        <v>0</v>
      </c>
      <c r="J30" s="390">
        <f>SUM('S-(9)'!$C30:'S-(9)'!J30)</f>
        <v>0</v>
      </c>
      <c r="K30" s="390">
        <f>SUM('S-(9)'!$C30:'S-(9)'!K30)</f>
        <v>0</v>
      </c>
      <c r="L30" s="390">
        <f>SUM('S-(9)'!$C30:'S-(9)'!L30)</f>
        <v>0</v>
      </c>
      <c r="M30" s="390">
        <f>SUM('S-(9)'!$C30:'S-(9)'!M30)</f>
        <v>0</v>
      </c>
      <c r="N30" s="390">
        <f>SUM('S-(9)'!$C30:'S-(9)'!N30)</f>
        <v>0</v>
      </c>
    </row>
    <row r="31" spans="1:14" ht="12.75">
      <c r="A31" s="305"/>
      <c r="B31" s="298" t="s">
        <v>59</v>
      </c>
      <c r="C31" s="390">
        <f>SUM(C29:C30)</f>
        <v>10</v>
      </c>
      <c r="D31" s="390">
        <f aca="true" t="shared" si="1" ref="D31:N31">SUM(D29:D30)</f>
        <v>30</v>
      </c>
      <c r="E31" s="390">
        <f t="shared" si="1"/>
        <v>60</v>
      </c>
      <c r="F31" s="390">
        <f t="shared" si="1"/>
        <v>100</v>
      </c>
      <c r="G31" s="390">
        <f t="shared" si="1"/>
        <v>150</v>
      </c>
      <c r="H31" s="390">
        <f t="shared" si="1"/>
        <v>205</v>
      </c>
      <c r="I31" s="390">
        <f t="shared" si="1"/>
        <v>255</v>
      </c>
      <c r="J31" s="390">
        <f t="shared" si="1"/>
        <v>295</v>
      </c>
      <c r="K31" s="390">
        <f t="shared" si="1"/>
        <v>295</v>
      </c>
      <c r="L31" s="390">
        <f t="shared" si="1"/>
        <v>295</v>
      </c>
      <c r="M31" s="390">
        <f t="shared" si="1"/>
        <v>295</v>
      </c>
      <c r="N31" s="390">
        <f t="shared" si="1"/>
        <v>295</v>
      </c>
    </row>
    <row r="32" spans="1:14" ht="12.75">
      <c r="A32" s="299"/>
      <c r="B32" s="299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</row>
    <row r="33" spans="1:14" ht="12.75">
      <c r="A33" s="391">
        <v>1</v>
      </c>
      <c r="B33" s="301" t="s">
        <v>60</v>
      </c>
      <c r="C33" s="390">
        <f>SUM('S-(9)'!$C33:'S-(9)'!C33)</f>
        <v>250</v>
      </c>
      <c r="D33" s="390">
        <f>SUM('S-(9)'!$C33:'S-(9)'!D33)</f>
        <v>750</v>
      </c>
      <c r="E33" s="390">
        <f>SUM('S-(9)'!$C33:'S-(9)'!E33)</f>
        <v>1500</v>
      </c>
      <c r="F33" s="390">
        <f>SUM('S-(9)'!$C33:'S-(9)'!F33)</f>
        <v>2500</v>
      </c>
      <c r="G33" s="390">
        <f>SUM('S-(9)'!$C33:'S-(9)'!G33)</f>
        <v>3750</v>
      </c>
      <c r="H33" s="390">
        <f>SUM('S-(9)'!$C33:'S-(9)'!H33)</f>
        <v>5125</v>
      </c>
      <c r="I33" s="390">
        <f>SUM('S-(9)'!$C33:'S-(9)'!I33)</f>
        <v>6375</v>
      </c>
      <c r="J33" s="390">
        <f>SUM('S-(9)'!$C33:'S-(9)'!J33)</f>
        <v>7375</v>
      </c>
      <c r="K33" s="390">
        <f>SUM('S-(9)'!$C33:'S-(9)'!K33)</f>
        <v>7375</v>
      </c>
      <c r="L33" s="390">
        <f>SUM('S-(9)'!$C33:'S-(9)'!L33)</f>
        <v>7375</v>
      </c>
      <c r="M33" s="390">
        <f>SUM('S-(9)'!$C33:'S-(9)'!M33)</f>
        <v>7375</v>
      </c>
      <c r="N33" s="390">
        <f>SUM('S-(9)'!$C33:'S-(9)'!N33)</f>
        <v>7375</v>
      </c>
    </row>
    <row r="34" spans="1:14" ht="12.75">
      <c r="A34" s="391">
        <v>2</v>
      </c>
      <c r="B34" s="301" t="s">
        <v>61</v>
      </c>
      <c r="C34" s="390">
        <f>SUM('S-(9)'!$C34:'S-(9)'!C34)</f>
        <v>0</v>
      </c>
      <c r="D34" s="390">
        <f>SUM('S-(9)'!$C34:'S-(9)'!D34)</f>
        <v>0</v>
      </c>
      <c r="E34" s="390">
        <f>SUM('S-(9)'!$C34:'S-(9)'!E34)</f>
        <v>0</v>
      </c>
      <c r="F34" s="390">
        <f>SUM('S-(9)'!$C34:'S-(9)'!F34)</f>
        <v>0</v>
      </c>
      <c r="G34" s="390">
        <f>SUM('S-(9)'!$C34:'S-(9)'!G34)</f>
        <v>0</v>
      </c>
      <c r="H34" s="390">
        <f>SUM('S-(9)'!$C34:'S-(9)'!H34)</f>
        <v>0</v>
      </c>
      <c r="I34" s="390">
        <f>SUM('S-(9)'!$C34:'S-(9)'!I34)</f>
        <v>0</v>
      </c>
      <c r="J34" s="390">
        <f>SUM('S-(9)'!$C34:'S-(9)'!J34)</f>
        <v>0</v>
      </c>
      <c r="K34" s="390">
        <f>SUM('S-(9)'!$C34:'S-(9)'!K34)</f>
        <v>0</v>
      </c>
      <c r="L34" s="390">
        <f>SUM('S-(9)'!$C34:'S-(9)'!L34)</f>
        <v>0</v>
      </c>
      <c r="M34" s="390">
        <f>SUM('S-(9)'!$C34:'S-(9)'!M34)</f>
        <v>0</v>
      </c>
      <c r="N34" s="390">
        <f>SUM('S-(9)'!$C34:'S-(9)'!N34)</f>
        <v>0</v>
      </c>
    </row>
    <row r="35" spans="1:14" ht="12.75">
      <c r="A35" s="391"/>
      <c r="B35" s="298" t="s">
        <v>62</v>
      </c>
      <c r="C35" s="390">
        <f>SUM('S-(9)'!$C35:'S-(9)'!C35)</f>
        <v>250</v>
      </c>
      <c r="D35" s="390">
        <f>SUM('S-(9)'!$C35:'S-(9)'!D35)</f>
        <v>750</v>
      </c>
      <c r="E35" s="390">
        <f>SUM('S-(9)'!$C35:'S-(9)'!E35)</f>
        <v>1500</v>
      </c>
      <c r="F35" s="390">
        <f>SUM('S-(9)'!$C35:'S-(9)'!F35)</f>
        <v>2500</v>
      </c>
      <c r="G35" s="390">
        <f>SUM('S-(9)'!$C35:'S-(9)'!G35)</f>
        <v>3750</v>
      </c>
      <c r="H35" s="390">
        <f>SUM('S-(9)'!$C35:'S-(9)'!H35)</f>
        <v>5125</v>
      </c>
      <c r="I35" s="390">
        <f>SUM('S-(9)'!$C35:'S-(9)'!I35)</f>
        <v>6375</v>
      </c>
      <c r="J35" s="390">
        <f>SUM('S-(9)'!$C35:'S-(9)'!J35)</f>
        <v>7375</v>
      </c>
      <c r="K35" s="390">
        <f>SUM('S-(9)'!$C35:'S-(9)'!K35)</f>
        <v>7375</v>
      </c>
      <c r="L35" s="390">
        <f>SUM('S-(9)'!$C35:'S-(9)'!L35)</f>
        <v>7375</v>
      </c>
      <c r="M35" s="390">
        <f>SUM('S-(9)'!$C35:'S-(9)'!M35)</f>
        <v>7375</v>
      </c>
      <c r="N35" s="390">
        <f>SUM('S-(9)'!$C35:'S-(9)'!N35)</f>
        <v>7375</v>
      </c>
    </row>
    <row r="36" spans="1:14" ht="12.75">
      <c r="A36" s="306">
        <v>3</v>
      </c>
      <c r="B36" s="302" t="s">
        <v>63</v>
      </c>
      <c r="C36" s="390">
        <f>SUM('S-(9)'!$C36:'S-(9)'!C36)</f>
        <v>0</v>
      </c>
      <c r="D36" s="390">
        <f>SUM('S-(9)'!$C36:'S-(9)'!D36)</f>
        <v>0</v>
      </c>
      <c r="E36" s="390">
        <f>SUM('S-(9)'!$C36:'S-(9)'!E36)</f>
        <v>0</v>
      </c>
      <c r="F36" s="390">
        <f>SUM('S-(9)'!$C36:'S-(9)'!F36)</f>
        <v>0</v>
      </c>
      <c r="G36" s="390">
        <f>SUM('S-(9)'!$C36:'S-(9)'!G36)</f>
        <v>0</v>
      </c>
      <c r="H36" s="390">
        <f>SUM('S-(9)'!$C36:'S-(9)'!H36)</f>
        <v>0</v>
      </c>
      <c r="I36" s="390">
        <f>SUM('S-(9)'!$C36:'S-(9)'!I36)</f>
        <v>0</v>
      </c>
      <c r="J36" s="390">
        <f>SUM('S-(9)'!$C36:'S-(9)'!J36)</f>
        <v>0</v>
      </c>
      <c r="K36" s="390">
        <f>SUM('S-(9)'!$C36:'S-(9)'!K36)</f>
        <v>0</v>
      </c>
      <c r="L36" s="390">
        <f>SUM('S-(9)'!$C36:'S-(9)'!L36)</f>
        <v>0</v>
      </c>
      <c r="M36" s="390">
        <f>SUM('S-(9)'!$C36:'S-(9)'!M36)</f>
        <v>0</v>
      </c>
      <c r="N36" s="390">
        <f>SUM('S-(9)'!$C36:'S-(9)'!N36)</f>
        <v>0</v>
      </c>
    </row>
    <row r="37" spans="1:14" ht="12.75">
      <c r="A37" s="306">
        <v>4</v>
      </c>
      <c r="B37" s="302" t="s">
        <v>64</v>
      </c>
      <c r="C37" s="390">
        <f>SUM('S-(9)'!$C37:'S-(9)'!C37)</f>
        <v>0</v>
      </c>
      <c r="D37" s="390">
        <f>SUM('S-(9)'!$C37:'S-(9)'!D37)</f>
        <v>0</v>
      </c>
      <c r="E37" s="390">
        <f>SUM('S-(9)'!$C37:'S-(9)'!E37)</f>
        <v>0</v>
      </c>
      <c r="F37" s="390">
        <f>SUM('S-(9)'!$C37:'S-(9)'!F37)</f>
        <v>0</v>
      </c>
      <c r="G37" s="390">
        <f>SUM('S-(9)'!$C37:'S-(9)'!G37)</f>
        <v>0</v>
      </c>
      <c r="H37" s="390">
        <f>SUM('S-(9)'!$C37:'S-(9)'!H37)</f>
        <v>0</v>
      </c>
      <c r="I37" s="390">
        <f>SUM('S-(9)'!$C37:'S-(9)'!I37)</f>
        <v>0</v>
      </c>
      <c r="J37" s="390">
        <f>SUM('S-(9)'!$C37:'S-(9)'!J37)</f>
        <v>0</v>
      </c>
      <c r="K37" s="390">
        <f>SUM('S-(9)'!$C37:'S-(9)'!K37)</f>
        <v>0</v>
      </c>
      <c r="L37" s="390">
        <f>SUM('S-(9)'!$C37:'S-(9)'!L37)</f>
        <v>0</v>
      </c>
      <c r="M37" s="390">
        <f>SUM('S-(9)'!$C37:'S-(9)'!M37)</f>
        <v>0</v>
      </c>
      <c r="N37" s="390">
        <f>SUM('S-(9)'!$C37:'S-(9)'!N37)</f>
        <v>0</v>
      </c>
    </row>
    <row r="38" spans="1:14" ht="12.75">
      <c r="A38" s="306">
        <v>5</v>
      </c>
      <c r="B38" s="302" t="s">
        <v>65</v>
      </c>
      <c r="C38" s="390">
        <f>SUM('S-(9)'!$C38:'S-(9)'!C38)</f>
        <v>0</v>
      </c>
      <c r="D38" s="390">
        <f>SUM('S-(9)'!$C38:'S-(9)'!D38)</f>
        <v>0</v>
      </c>
      <c r="E38" s="390">
        <f>SUM('S-(9)'!$C38:'S-(9)'!E38)</f>
        <v>0</v>
      </c>
      <c r="F38" s="390">
        <f>SUM('S-(9)'!$C38:'S-(9)'!F38)</f>
        <v>0</v>
      </c>
      <c r="G38" s="390">
        <f>SUM('S-(9)'!$C38:'S-(9)'!G38)</f>
        <v>0</v>
      </c>
      <c r="H38" s="390">
        <f>SUM('S-(9)'!$C38:'S-(9)'!H38)</f>
        <v>0</v>
      </c>
      <c r="I38" s="390">
        <f>SUM('S-(9)'!$C38:'S-(9)'!I38)</f>
        <v>0</v>
      </c>
      <c r="J38" s="390">
        <f>SUM('S-(9)'!$C38:'S-(9)'!J38)</f>
        <v>0</v>
      </c>
      <c r="K38" s="390">
        <f>SUM('S-(9)'!$C38:'S-(9)'!K38)</f>
        <v>0</v>
      </c>
      <c r="L38" s="390">
        <f>SUM('S-(9)'!$C38:'S-(9)'!L38)</f>
        <v>0</v>
      </c>
      <c r="M38" s="390">
        <f>SUM('S-(9)'!$C38:'S-(9)'!M38)</f>
        <v>0</v>
      </c>
      <c r="N38" s="390">
        <f>SUM('S-(9)'!$C38:'S-(9)'!N38)</f>
        <v>0</v>
      </c>
    </row>
    <row r="39" spans="1:14" ht="12.75">
      <c r="A39" s="306"/>
      <c r="B39" s="298" t="s">
        <v>66</v>
      </c>
      <c r="C39" s="390">
        <f>SUM('S-(9)'!$C39:'S-(9)'!C39)</f>
        <v>0</v>
      </c>
      <c r="D39" s="390">
        <f>SUM('S-(9)'!$C39:'S-(9)'!D39)</f>
        <v>0</v>
      </c>
      <c r="E39" s="390">
        <f>SUM('S-(9)'!$C39:'S-(9)'!E39)</f>
        <v>0</v>
      </c>
      <c r="F39" s="390">
        <f>SUM('S-(9)'!$C39:'S-(9)'!F39)</f>
        <v>0</v>
      </c>
      <c r="G39" s="390">
        <f>SUM('S-(9)'!$C39:'S-(9)'!G39)</f>
        <v>0</v>
      </c>
      <c r="H39" s="390">
        <f>SUM('S-(9)'!$C39:'S-(9)'!H39)</f>
        <v>0</v>
      </c>
      <c r="I39" s="390">
        <f>SUM('S-(9)'!$C39:'S-(9)'!I39)</f>
        <v>0</v>
      </c>
      <c r="J39" s="390">
        <f>SUM('S-(9)'!$C39:'S-(9)'!J39)</f>
        <v>0</v>
      </c>
      <c r="K39" s="390">
        <f>SUM('S-(9)'!$C39:'S-(9)'!K39)</f>
        <v>0</v>
      </c>
      <c r="L39" s="390">
        <f>SUM('S-(9)'!$C39:'S-(9)'!L39)</f>
        <v>0</v>
      </c>
      <c r="M39" s="390">
        <f>SUM('S-(9)'!$C39:'S-(9)'!M39)</f>
        <v>0</v>
      </c>
      <c r="N39" s="390">
        <f>SUM('S-(9)'!$C39:'S-(9)'!N39)</f>
        <v>0</v>
      </c>
    </row>
    <row r="40" spans="1:14" ht="12.75">
      <c r="A40" s="306">
        <v>6</v>
      </c>
      <c r="B40" s="301" t="s">
        <v>67</v>
      </c>
      <c r="C40" s="390">
        <f>SUM('S-(9)'!$C40:'S-(9)'!C40)</f>
        <v>0</v>
      </c>
      <c r="D40" s="390">
        <f>SUM('S-(9)'!$C40:'S-(9)'!D40)</f>
        <v>0</v>
      </c>
      <c r="E40" s="390">
        <f>SUM('S-(9)'!$C40:'S-(9)'!E40)</f>
        <v>0</v>
      </c>
      <c r="F40" s="390">
        <f>SUM('S-(9)'!$C40:'S-(9)'!F40)</f>
        <v>0</v>
      </c>
      <c r="G40" s="390">
        <f>SUM('S-(9)'!$C40:'S-(9)'!G40)</f>
        <v>0</v>
      </c>
      <c r="H40" s="390">
        <f>SUM('S-(9)'!$C40:'S-(9)'!H40)</f>
        <v>0</v>
      </c>
      <c r="I40" s="390">
        <f>SUM('S-(9)'!$C40:'S-(9)'!I40)</f>
        <v>0</v>
      </c>
      <c r="J40" s="390">
        <f>SUM('S-(9)'!$C40:'S-(9)'!J40)</f>
        <v>0</v>
      </c>
      <c r="K40" s="390">
        <f>SUM('S-(9)'!$C40:'S-(9)'!K40)</f>
        <v>0</v>
      </c>
      <c r="L40" s="390">
        <f>SUM('S-(9)'!$C40:'S-(9)'!L40)</f>
        <v>0</v>
      </c>
      <c r="M40" s="390">
        <f>SUM('S-(9)'!$C40:'S-(9)'!M40)</f>
        <v>0</v>
      </c>
      <c r="N40" s="390">
        <f>SUM('S-(9)'!$C40:'S-(9)'!N40)</f>
        <v>0</v>
      </c>
    </row>
    <row r="41" spans="1:14" ht="12.75">
      <c r="A41" s="306">
        <v>7</v>
      </c>
      <c r="B41" s="301" t="s">
        <v>68</v>
      </c>
      <c r="C41" s="390">
        <f>SUM('S-(9)'!$C41:'S-(9)'!C41)</f>
        <v>0</v>
      </c>
      <c r="D41" s="390">
        <f>SUM('S-(9)'!$C41:'S-(9)'!D41)</f>
        <v>0</v>
      </c>
      <c r="E41" s="390">
        <f>SUM('S-(9)'!$C41:'S-(9)'!E41)</f>
        <v>0</v>
      </c>
      <c r="F41" s="390">
        <f>SUM('S-(9)'!$C41:'S-(9)'!F41)</f>
        <v>0</v>
      </c>
      <c r="G41" s="390">
        <f>SUM('S-(9)'!$C41:'S-(9)'!G41)</f>
        <v>0</v>
      </c>
      <c r="H41" s="390">
        <f>SUM('S-(9)'!$C41:'S-(9)'!H41)</f>
        <v>0</v>
      </c>
      <c r="I41" s="390">
        <f>SUM('S-(9)'!$C41:'S-(9)'!I41)</f>
        <v>0</v>
      </c>
      <c r="J41" s="390">
        <f>SUM('S-(9)'!$C41:'S-(9)'!J41)</f>
        <v>0</v>
      </c>
      <c r="K41" s="390">
        <f>SUM('S-(9)'!$C41:'S-(9)'!K41)</f>
        <v>0</v>
      </c>
      <c r="L41" s="390">
        <f>SUM('S-(9)'!$C41:'S-(9)'!L41)</f>
        <v>0</v>
      </c>
      <c r="M41" s="390">
        <f>SUM('S-(9)'!$C41:'S-(9)'!M41)</f>
        <v>0</v>
      </c>
      <c r="N41" s="390">
        <f>SUM('S-(9)'!$C41:'S-(9)'!N41)</f>
        <v>0</v>
      </c>
    </row>
    <row r="42" spans="1:14" ht="12.75">
      <c r="A42" s="306">
        <v>8</v>
      </c>
      <c r="B42" s="301" t="s">
        <v>69</v>
      </c>
      <c r="C42" s="390">
        <f>SUM('S-(9)'!$C42:'S-(9)'!C42)</f>
        <v>0</v>
      </c>
      <c r="D42" s="390">
        <f>SUM('S-(9)'!$C42:'S-(9)'!D42)</f>
        <v>0</v>
      </c>
      <c r="E42" s="390">
        <f>SUM('S-(9)'!$C42:'S-(9)'!E42)</f>
        <v>0</v>
      </c>
      <c r="F42" s="390">
        <f>SUM('S-(9)'!$C42:'S-(9)'!F42)</f>
        <v>0</v>
      </c>
      <c r="G42" s="390">
        <f>SUM('S-(9)'!$C42:'S-(9)'!G42)</f>
        <v>0</v>
      </c>
      <c r="H42" s="390">
        <f>SUM('S-(9)'!$C42:'S-(9)'!H42)</f>
        <v>0</v>
      </c>
      <c r="I42" s="390">
        <f>SUM('S-(9)'!$C42:'S-(9)'!I42)</f>
        <v>0</v>
      </c>
      <c r="J42" s="390">
        <f>SUM('S-(9)'!$C42:'S-(9)'!J42)</f>
        <v>0</v>
      </c>
      <c r="K42" s="390">
        <f>SUM('S-(9)'!$C42:'S-(9)'!K42)</f>
        <v>0</v>
      </c>
      <c r="L42" s="390">
        <f>SUM('S-(9)'!$C42:'S-(9)'!L42)</f>
        <v>0</v>
      </c>
      <c r="M42" s="390">
        <f>SUM('S-(9)'!$C42:'S-(9)'!M42)</f>
        <v>0</v>
      </c>
      <c r="N42" s="390">
        <f>SUM('S-(9)'!$C42:'S-(9)'!N42)</f>
        <v>0</v>
      </c>
    </row>
    <row r="43" spans="1:14" ht="12.75">
      <c r="A43" s="306">
        <v>9</v>
      </c>
      <c r="B43" s="301" t="s">
        <v>70</v>
      </c>
      <c r="C43" s="390">
        <f>SUM('S-(9)'!$C43:'S-(9)'!C43)</f>
        <v>0</v>
      </c>
      <c r="D43" s="390">
        <f>SUM('S-(9)'!$C43:'S-(9)'!D43)</f>
        <v>0</v>
      </c>
      <c r="E43" s="390">
        <f>SUM('S-(9)'!$C43:'S-(9)'!E43)</f>
        <v>0</v>
      </c>
      <c r="F43" s="390">
        <f>SUM('S-(9)'!$C43:'S-(9)'!F43)</f>
        <v>0</v>
      </c>
      <c r="G43" s="390">
        <f>SUM('S-(9)'!$C43:'S-(9)'!G43)</f>
        <v>0</v>
      </c>
      <c r="H43" s="390">
        <f>SUM('S-(9)'!$C43:'S-(9)'!H43)</f>
        <v>0</v>
      </c>
      <c r="I43" s="390">
        <f>SUM('S-(9)'!$C43:'S-(9)'!I43)</f>
        <v>0</v>
      </c>
      <c r="J43" s="390">
        <f>SUM('S-(9)'!$C43:'S-(9)'!J43)</f>
        <v>0</v>
      </c>
      <c r="K43" s="390">
        <f>SUM('S-(9)'!$C43:'S-(9)'!K43)</f>
        <v>0</v>
      </c>
      <c r="L43" s="390">
        <f>SUM('S-(9)'!$C43:'S-(9)'!L43)</f>
        <v>0</v>
      </c>
      <c r="M43" s="390">
        <f>SUM('S-(9)'!$C43:'S-(9)'!M43)</f>
        <v>0</v>
      </c>
      <c r="N43" s="390">
        <f>SUM('S-(9)'!$C43:'S-(9)'!N43)</f>
        <v>0</v>
      </c>
    </row>
    <row r="44" spans="1:14" ht="12.75">
      <c r="A44" s="306">
        <v>10</v>
      </c>
      <c r="B44" s="301" t="s">
        <v>71</v>
      </c>
      <c r="C44" s="390">
        <f>SUM('S-(9)'!$C44:'S-(9)'!C44)</f>
        <v>0</v>
      </c>
      <c r="D44" s="390">
        <f>SUM('S-(9)'!$C44:'S-(9)'!D44)</f>
        <v>0</v>
      </c>
      <c r="E44" s="390">
        <f>SUM('S-(9)'!$C44:'S-(9)'!E44)</f>
        <v>0</v>
      </c>
      <c r="F44" s="390">
        <f>SUM('S-(9)'!$C44:'S-(9)'!F44)</f>
        <v>0</v>
      </c>
      <c r="G44" s="390">
        <f>SUM('S-(9)'!$C44:'S-(9)'!G44)</f>
        <v>0</v>
      </c>
      <c r="H44" s="390">
        <f>SUM('S-(9)'!$C44:'S-(9)'!H44)</f>
        <v>0</v>
      </c>
      <c r="I44" s="390">
        <f>SUM('S-(9)'!$C44:'S-(9)'!I44)</f>
        <v>0</v>
      </c>
      <c r="J44" s="390">
        <f>SUM('S-(9)'!$C44:'S-(9)'!J44)</f>
        <v>0</v>
      </c>
      <c r="K44" s="390">
        <f>SUM('S-(9)'!$C44:'S-(9)'!K44)</f>
        <v>0</v>
      </c>
      <c r="L44" s="390">
        <f>SUM('S-(9)'!$C44:'S-(9)'!L44)</f>
        <v>0</v>
      </c>
      <c r="M44" s="390">
        <f>SUM('S-(9)'!$C44:'S-(9)'!M44)</f>
        <v>0</v>
      </c>
      <c r="N44" s="390">
        <f>SUM('S-(9)'!$C44:'S-(9)'!N44)</f>
        <v>0</v>
      </c>
    </row>
    <row r="45" spans="1:14" ht="12.75">
      <c r="A45" s="306"/>
      <c r="B45" s="298" t="s">
        <v>72</v>
      </c>
      <c r="C45" s="390">
        <f>SUM('S-(9)'!$C45:'S-(9)'!C45)</f>
        <v>0</v>
      </c>
      <c r="D45" s="390">
        <f>SUM('S-(9)'!$C45:'S-(9)'!D45)</f>
        <v>0</v>
      </c>
      <c r="E45" s="390">
        <f>SUM('S-(9)'!$C45:'S-(9)'!E45)</f>
        <v>0</v>
      </c>
      <c r="F45" s="390">
        <f>SUM('S-(9)'!$C45:'S-(9)'!F45)</f>
        <v>0</v>
      </c>
      <c r="G45" s="390">
        <f>SUM('S-(9)'!$C45:'S-(9)'!G45)</f>
        <v>0</v>
      </c>
      <c r="H45" s="390">
        <f>SUM('S-(9)'!$C45:'S-(9)'!H45)</f>
        <v>0</v>
      </c>
      <c r="I45" s="390">
        <f>SUM('S-(9)'!$C45:'S-(9)'!I45)</f>
        <v>0</v>
      </c>
      <c r="J45" s="390">
        <f>SUM('S-(9)'!$C45:'S-(9)'!J45)</f>
        <v>0</v>
      </c>
      <c r="K45" s="390">
        <f>SUM('S-(9)'!$C45:'S-(9)'!K45)</f>
        <v>0</v>
      </c>
      <c r="L45" s="390">
        <f>SUM('S-(9)'!$C45:'S-(9)'!L45)</f>
        <v>0</v>
      </c>
      <c r="M45" s="390">
        <f>SUM('S-(9)'!$C45:'S-(9)'!M45)</f>
        <v>0</v>
      </c>
      <c r="N45" s="390">
        <f>SUM('S-(9)'!$C45:'S-(9)'!N45)</f>
        <v>0</v>
      </c>
    </row>
    <row r="46" spans="1:14" ht="12.75">
      <c r="A46" s="306">
        <v>11</v>
      </c>
      <c r="B46" s="298" t="s">
        <v>73</v>
      </c>
      <c r="C46" s="390">
        <f>SUM('S-(9)'!$C46:'S-(9)'!C46)</f>
        <v>0</v>
      </c>
      <c r="D46" s="390">
        <f>SUM('S-(9)'!$C46:'S-(9)'!D46)</f>
        <v>0</v>
      </c>
      <c r="E46" s="390">
        <f>SUM('S-(9)'!$C46:'S-(9)'!E46)</f>
        <v>0</v>
      </c>
      <c r="F46" s="390">
        <f>SUM('S-(9)'!$C46:'S-(9)'!F46)</f>
        <v>0</v>
      </c>
      <c r="G46" s="390">
        <f>SUM('S-(9)'!$C46:'S-(9)'!G46)</f>
        <v>0</v>
      </c>
      <c r="H46" s="390">
        <f>SUM('S-(9)'!$C46:'S-(9)'!H46)</f>
        <v>0</v>
      </c>
      <c r="I46" s="390">
        <f>SUM('S-(9)'!$C46:'S-(9)'!I46)</f>
        <v>0</v>
      </c>
      <c r="J46" s="390">
        <f>SUM('S-(9)'!$C46:'S-(9)'!J46)</f>
        <v>0</v>
      </c>
      <c r="K46" s="390">
        <f>SUM('S-(9)'!$C46:'S-(9)'!K46)</f>
        <v>0</v>
      </c>
      <c r="L46" s="390">
        <f>SUM('S-(9)'!$C46:'S-(9)'!L46)</f>
        <v>0</v>
      </c>
      <c r="M46" s="390">
        <f>SUM('S-(9)'!$C46:'S-(9)'!M46)</f>
        <v>0</v>
      </c>
      <c r="N46" s="390">
        <f>SUM('S-(9)'!$C46:'S-(9)'!N46)</f>
        <v>0</v>
      </c>
    </row>
    <row r="47" spans="1:14" ht="12.75">
      <c r="A47" s="306">
        <v>12</v>
      </c>
      <c r="B47" s="298" t="s">
        <v>74</v>
      </c>
      <c r="C47" s="390">
        <f>SUM('S-(9)'!$C47:'S-(9)'!C47)</f>
        <v>250</v>
      </c>
      <c r="D47" s="390">
        <f>SUM('S-(9)'!$C47:'S-(9)'!D47)</f>
        <v>750</v>
      </c>
      <c r="E47" s="390">
        <f>SUM('S-(9)'!$C47:'S-(9)'!E47)</f>
        <v>1500</v>
      </c>
      <c r="F47" s="390">
        <f>SUM('S-(9)'!$C47:'S-(9)'!F47)</f>
        <v>2500</v>
      </c>
      <c r="G47" s="390">
        <f>SUM('S-(9)'!$C47:'S-(9)'!G47)</f>
        <v>3750</v>
      </c>
      <c r="H47" s="390">
        <f>SUM('S-(9)'!$C47:'S-(9)'!H47)</f>
        <v>5125</v>
      </c>
      <c r="I47" s="390">
        <f>SUM('S-(9)'!$C47:'S-(9)'!I47)</f>
        <v>6375</v>
      </c>
      <c r="J47" s="390">
        <f>SUM('S-(9)'!$C47:'S-(9)'!J47)</f>
        <v>7375</v>
      </c>
      <c r="K47" s="390">
        <f>SUM('S-(9)'!$C47:'S-(9)'!K47)</f>
        <v>7375</v>
      </c>
      <c r="L47" s="390">
        <f>SUM('S-(9)'!$C47:'S-(9)'!L47)</f>
        <v>7375</v>
      </c>
      <c r="M47" s="390">
        <f>SUM('S-(9)'!$C47:'S-(9)'!M47)</f>
        <v>7375</v>
      </c>
      <c r="N47" s="390">
        <f>SUM('S-(9)'!$C47:'S-(9)'!N47)</f>
        <v>7375</v>
      </c>
    </row>
    <row r="48" spans="1:14" ht="12.75">
      <c r="A48" s="306">
        <v>13</v>
      </c>
      <c r="B48" s="301" t="s">
        <v>103</v>
      </c>
      <c r="C48" s="390">
        <f>SUM('S-(9)'!$C48:'S-(9)'!C48)</f>
        <v>22</v>
      </c>
      <c r="D48" s="390">
        <f>SUM('S-(9)'!$C48:'S-(9)'!D48)</f>
        <v>68</v>
      </c>
      <c r="E48" s="390">
        <f>SUM('S-(9)'!$C48:'S-(9)'!E48)</f>
        <v>136</v>
      </c>
      <c r="F48" s="390">
        <f>SUM('S-(9)'!$C48:'S-(9)'!F48)</f>
        <v>226</v>
      </c>
      <c r="G48" s="390">
        <f>SUM('S-(9)'!$C48:'S-(9)'!G48)</f>
        <v>338</v>
      </c>
      <c r="H48" s="390">
        <f>SUM('S-(9)'!$C48:'S-(9)'!H48)</f>
        <v>462</v>
      </c>
      <c r="I48" s="390">
        <f>SUM('S-(9)'!$C48:'S-(9)'!I48)</f>
        <v>574</v>
      </c>
      <c r="J48" s="390">
        <f>SUM('S-(9)'!$C48:'S-(9)'!J48)</f>
        <v>664</v>
      </c>
      <c r="K48" s="390">
        <f>SUM('S-(9)'!$C48:'S-(9)'!K48)</f>
        <v>664</v>
      </c>
      <c r="L48" s="390">
        <f>SUM('S-(9)'!$C48:'S-(9)'!L48)</f>
        <v>664</v>
      </c>
      <c r="M48" s="390">
        <f>SUM('S-(9)'!$C48:'S-(9)'!M48)</f>
        <v>664</v>
      </c>
      <c r="N48" s="390">
        <f>SUM('S-(9)'!$C48:'S-(9)'!N48)</f>
        <v>664</v>
      </c>
    </row>
    <row r="49" spans="1:14" ht="12.75">
      <c r="A49" s="399">
        <v>14</v>
      </c>
      <c r="B49" s="400" t="s">
        <v>104</v>
      </c>
      <c r="C49" s="401">
        <f>SUM('S-(9)'!$C49:'S-(9)'!C49)</f>
        <v>272</v>
      </c>
      <c r="D49" s="401">
        <f>SUM('S-(9)'!$C49:'S-(9)'!D49)</f>
        <v>818</v>
      </c>
      <c r="E49" s="401">
        <f>SUM('S-(9)'!$C49:'S-(9)'!E49)</f>
        <v>1636</v>
      </c>
      <c r="F49" s="401">
        <f>SUM('S-(9)'!$C49:'S-(9)'!F49)</f>
        <v>2726</v>
      </c>
      <c r="G49" s="401">
        <f>SUM('S-(9)'!$C49:'S-(9)'!G49)</f>
        <v>4088</v>
      </c>
      <c r="H49" s="401">
        <f>SUM('S-(9)'!$C49:'S-(9)'!H49)</f>
        <v>5587</v>
      </c>
      <c r="I49" s="401">
        <f>SUM('S-(9)'!$C49:'S-(9)'!I49)</f>
        <v>6949</v>
      </c>
      <c r="J49" s="401">
        <f>SUM('S-(9)'!$C49:'S-(9)'!J49)</f>
        <v>8039</v>
      </c>
      <c r="K49" s="401">
        <f>SUM('S-(9)'!$C49:'S-(9)'!K49)</f>
        <v>8039</v>
      </c>
      <c r="L49" s="401">
        <f>SUM('S-(9)'!$C49:'S-(9)'!L49)</f>
        <v>8039</v>
      </c>
      <c r="M49" s="401">
        <f>SUM('S-(9)'!$C49:'S-(9)'!M49)</f>
        <v>8039</v>
      </c>
      <c r="N49" s="401">
        <f>SUM('S-(9)'!$C49:'S-(9)'!N49)</f>
        <v>8039</v>
      </c>
    </row>
    <row r="50" spans="1:14" ht="12.75">
      <c r="A50" s="392"/>
      <c r="B50" s="327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</row>
    <row r="51" spans="1:14" ht="12.75">
      <c r="A51" s="756" t="str">
        <f>CONCATENATE("Institution #3-",'1-Plan'!D10)</f>
        <v>Institution #3-INP</v>
      </c>
      <c r="B51" s="757" t="str">
        <f>'1-Plan'!D10</f>
        <v>INP</v>
      </c>
      <c r="C51" s="387"/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89"/>
    </row>
    <row r="52" spans="1:14" s="156" customFormat="1" ht="12.75">
      <c r="A52" s="294" t="s">
        <v>2</v>
      </c>
      <c r="B52" s="294" t="s">
        <v>56</v>
      </c>
      <c r="C52" s="294" t="s">
        <v>4</v>
      </c>
      <c r="D52" s="294" t="s">
        <v>5</v>
      </c>
      <c r="E52" s="294" t="s">
        <v>6</v>
      </c>
      <c r="F52" s="294" t="s">
        <v>7</v>
      </c>
      <c r="G52" s="294" t="s">
        <v>8</v>
      </c>
      <c r="H52" s="294" t="s">
        <v>9</v>
      </c>
      <c r="I52" s="294" t="s">
        <v>10</v>
      </c>
      <c r="J52" s="294" t="s">
        <v>11</v>
      </c>
      <c r="K52" s="294" t="s">
        <v>12</v>
      </c>
      <c r="L52" s="294" t="s">
        <v>13</v>
      </c>
      <c r="M52" s="294" t="s">
        <v>14</v>
      </c>
      <c r="N52" s="294" t="s">
        <v>15</v>
      </c>
    </row>
    <row r="53" spans="1:14" ht="12.75">
      <c r="A53" s="305">
        <v>1</v>
      </c>
      <c r="B53" s="296" t="s">
        <v>57</v>
      </c>
      <c r="C53" s="390">
        <f>SUM('S-(9)'!$C53:'S-(9)'!C53)</f>
        <v>0</v>
      </c>
      <c r="D53" s="390">
        <f>SUM('S-(9)'!$C53:'S-(9)'!D53)</f>
        <v>0</v>
      </c>
      <c r="E53" s="390">
        <f>SUM('S-(9)'!$C53:'S-(9)'!E53)</f>
        <v>0</v>
      </c>
      <c r="F53" s="390">
        <f>SUM('S-(9)'!$C53:'S-(9)'!F53)</f>
        <v>0</v>
      </c>
      <c r="G53" s="390">
        <f>SUM('S-(9)'!$C53:'S-(9)'!G53)</f>
        <v>0</v>
      </c>
      <c r="H53" s="390">
        <f>SUM('S-(9)'!$C53:'S-(9)'!H53)</f>
        <v>0</v>
      </c>
      <c r="I53" s="390">
        <f>SUM('S-(9)'!$C53:'S-(9)'!I53)</f>
        <v>0</v>
      </c>
      <c r="J53" s="390">
        <f>SUM('S-(9)'!$C53:'S-(9)'!J53)</f>
        <v>0</v>
      </c>
      <c r="K53" s="390">
        <f>SUM('S-(9)'!$C53:'S-(9)'!K53)</f>
        <v>0</v>
      </c>
      <c r="L53" s="390">
        <f>SUM('S-(9)'!$C53:'S-(9)'!L53)</f>
        <v>0</v>
      </c>
      <c r="M53" s="390">
        <f>SUM('S-(9)'!$C53:'S-(9)'!M53)</f>
        <v>0</v>
      </c>
      <c r="N53" s="390">
        <f>SUM('S-(9)'!$C53:'S-(9)'!N53)</f>
        <v>0</v>
      </c>
    </row>
    <row r="54" spans="1:14" ht="12.75">
      <c r="A54" s="305">
        <v>2</v>
      </c>
      <c r="B54" s="296" t="s">
        <v>58</v>
      </c>
      <c r="C54" s="390">
        <f>SUM('S-(9)'!$C54:'S-(9)'!C54)</f>
        <v>50</v>
      </c>
      <c r="D54" s="390">
        <f>SUM('S-(9)'!$C54:'S-(9)'!D54)</f>
        <v>84</v>
      </c>
      <c r="E54" s="390">
        <f>SUM('S-(9)'!$C54:'S-(9)'!E54)</f>
        <v>132</v>
      </c>
      <c r="F54" s="390">
        <f>SUM('S-(9)'!$C54:'S-(9)'!F54)</f>
        <v>148</v>
      </c>
      <c r="G54" s="390">
        <f>SUM('S-(9)'!$C54:'S-(9)'!G54)</f>
        <v>155</v>
      </c>
      <c r="H54" s="390">
        <f>SUM('S-(9)'!$C54:'S-(9)'!H54)</f>
        <v>180</v>
      </c>
      <c r="I54" s="390">
        <f>SUM('S-(9)'!$C54:'S-(9)'!I54)</f>
        <v>185</v>
      </c>
      <c r="J54" s="390">
        <f>SUM('S-(9)'!$C54:'S-(9)'!J54)</f>
        <v>190</v>
      </c>
      <c r="K54" s="390">
        <f>SUM('S-(9)'!$C54:'S-(9)'!K54)</f>
        <v>190</v>
      </c>
      <c r="L54" s="390">
        <f>SUM('S-(9)'!$C54:'S-(9)'!L54)</f>
        <v>190</v>
      </c>
      <c r="M54" s="390">
        <f>SUM('S-(9)'!$C54:'S-(9)'!M54)</f>
        <v>190</v>
      </c>
      <c r="N54" s="390">
        <f>SUM('S-(9)'!$C54:'S-(9)'!N54)</f>
        <v>190</v>
      </c>
    </row>
    <row r="55" spans="1:14" ht="12.75">
      <c r="A55" s="305"/>
      <c r="B55" s="298" t="s">
        <v>59</v>
      </c>
      <c r="C55" s="390">
        <f>SUM(C53:C54)</f>
        <v>50</v>
      </c>
      <c r="D55" s="390">
        <f aca="true" t="shared" si="2" ref="D55:N55">SUM(D53:D54)</f>
        <v>84</v>
      </c>
      <c r="E55" s="390">
        <f t="shared" si="2"/>
        <v>132</v>
      </c>
      <c r="F55" s="390">
        <f t="shared" si="2"/>
        <v>148</v>
      </c>
      <c r="G55" s="390">
        <f t="shared" si="2"/>
        <v>155</v>
      </c>
      <c r="H55" s="390">
        <f t="shared" si="2"/>
        <v>180</v>
      </c>
      <c r="I55" s="390">
        <f t="shared" si="2"/>
        <v>185</v>
      </c>
      <c r="J55" s="390">
        <f t="shared" si="2"/>
        <v>190</v>
      </c>
      <c r="K55" s="390">
        <f t="shared" si="2"/>
        <v>190</v>
      </c>
      <c r="L55" s="390">
        <f t="shared" si="2"/>
        <v>190</v>
      </c>
      <c r="M55" s="390">
        <f t="shared" si="2"/>
        <v>190</v>
      </c>
      <c r="N55" s="390">
        <f t="shared" si="2"/>
        <v>190</v>
      </c>
    </row>
    <row r="56" spans="1:14" ht="12.75">
      <c r="A56" s="299"/>
      <c r="B56" s="299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</row>
    <row r="57" spans="1:14" ht="12.75">
      <c r="A57" s="391">
        <v>1</v>
      </c>
      <c r="B57" s="301" t="s">
        <v>60</v>
      </c>
      <c r="C57" s="390">
        <f>SUM('S-(9)'!$C57:'S-(9)'!C57)</f>
        <v>0</v>
      </c>
      <c r="D57" s="390">
        <f>SUM('S-(9)'!$C57:'S-(9)'!D57)</f>
        <v>0</v>
      </c>
      <c r="E57" s="390">
        <f>SUM('S-(9)'!$C57:'S-(9)'!E57)</f>
        <v>0</v>
      </c>
      <c r="F57" s="390">
        <f>SUM('S-(9)'!$C57:'S-(9)'!F57)</f>
        <v>0</v>
      </c>
      <c r="G57" s="390">
        <f>SUM('S-(9)'!$C57:'S-(9)'!G57)</f>
        <v>0</v>
      </c>
      <c r="H57" s="390">
        <f>SUM('S-(9)'!$C57:'S-(9)'!H57)</f>
        <v>0</v>
      </c>
      <c r="I57" s="390">
        <f>SUM('S-(9)'!$C57:'S-(9)'!I57)</f>
        <v>0</v>
      </c>
      <c r="J57" s="390">
        <f>SUM('S-(9)'!$C57:'S-(9)'!J57)</f>
        <v>0</v>
      </c>
      <c r="K57" s="390">
        <f>SUM('S-(9)'!$C57:'S-(9)'!K57)</f>
        <v>0</v>
      </c>
      <c r="L57" s="390">
        <f>SUM('S-(9)'!$C57:'S-(9)'!L57)</f>
        <v>0</v>
      </c>
      <c r="M57" s="390">
        <f>SUM('S-(9)'!$C57:'S-(9)'!M57)</f>
        <v>0</v>
      </c>
      <c r="N57" s="390">
        <f>SUM('S-(9)'!$C57:'S-(9)'!N57)</f>
        <v>0</v>
      </c>
    </row>
    <row r="58" spans="1:14" ht="12.75">
      <c r="A58" s="391">
        <v>2</v>
      </c>
      <c r="B58" s="301" t="s">
        <v>61</v>
      </c>
      <c r="C58" s="390">
        <f>SUM('S-(9)'!$C58:'S-(9)'!C58)</f>
        <v>750</v>
      </c>
      <c r="D58" s="390">
        <f>SUM('S-(9)'!$C58:'S-(9)'!D58)</f>
        <v>1260</v>
      </c>
      <c r="E58" s="390">
        <f>SUM('S-(9)'!$C58:'S-(9)'!E58)</f>
        <v>1980</v>
      </c>
      <c r="F58" s="390">
        <f>SUM('S-(9)'!$C58:'S-(9)'!F58)</f>
        <v>2220</v>
      </c>
      <c r="G58" s="390">
        <f>SUM('S-(9)'!$C58:'S-(9)'!G58)</f>
        <v>2325</v>
      </c>
      <c r="H58" s="390">
        <f>SUM('S-(9)'!$C58:'S-(9)'!H58)</f>
        <v>2700</v>
      </c>
      <c r="I58" s="390">
        <f>SUM('S-(9)'!$C58:'S-(9)'!I58)</f>
        <v>2775</v>
      </c>
      <c r="J58" s="390">
        <f>SUM('S-(9)'!$C58:'S-(9)'!J58)</f>
        <v>2850</v>
      </c>
      <c r="K58" s="390">
        <f>SUM('S-(9)'!$C58:'S-(9)'!K58)</f>
        <v>2850</v>
      </c>
      <c r="L58" s="390">
        <f>SUM('S-(9)'!$C58:'S-(9)'!L58)</f>
        <v>2850</v>
      </c>
      <c r="M58" s="390">
        <f>SUM('S-(9)'!$C58:'S-(9)'!M58)</f>
        <v>2850</v>
      </c>
      <c r="N58" s="390">
        <f>SUM('S-(9)'!$C58:'S-(9)'!N58)</f>
        <v>2850</v>
      </c>
    </row>
    <row r="59" spans="1:14" ht="12.75">
      <c r="A59" s="391"/>
      <c r="B59" s="298" t="s">
        <v>62</v>
      </c>
      <c r="C59" s="390">
        <f>SUM('S-(9)'!$C59:'S-(9)'!C59)</f>
        <v>750</v>
      </c>
      <c r="D59" s="390">
        <f>SUM('S-(9)'!$C59:'S-(9)'!D59)</f>
        <v>1260</v>
      </c>
      <c r="E59" s="390">
        <f>SUM('S-(9)'!$C59:'S-(9)'!E59)</f>
        <v>1980</v>
      </c>
      <c r="F59" s="390">
        <f>SUM('S-(9)'!$C59:'S-(9)'!F59)</f>
        <v>2220</v>
      </c>
      <c r="G59" s="390">
        <f>SUM('S-(9)'!$C59:'S-(9)'!G59)</f>
        <v>2325</v>
      </c>
      <c r="H59" s="390">
        <f>SUM('S-(9)'!$C59:'S-(9)'!H59)</f>
        <v>2700</v>
      </c>
      <c r="I59" s="390">
        <f>SUM('S-(9)'!$C59:'S-(9)'!I59)</f>
        <v>2775</v>
      </c>
      <c r="J59" s="390">
        <f>SUM('S-(9)'!$C59:'S-(9)'!J59)</f>
        <v>2850</v>
      </c>
      <c r="K59" s="390">
        <f>SUM('S-(9)'!$C59:'S-(9)'!K59)</f>
        <v>2850</v>
      </c>
      <c r="L59" s="390">
        <f>SUM('S-(9)'!$C59:'S-(9)'!L59)</f>
        <v>2850</v>
      </c>
      <c r="M59" s="390">
        <f>SUM('S-(9)'!$C59:'S-(9)'!M59)</f>
        <v>2850</v>
      </c>
      <c r="N59" s="390">
        <f>SUM('S-(9)'!$C59:'S-(9)'!N59)</f>
        <v>2850</v>
      </c>
    </row>
    <row r="60" spans="1:14" ht="12.75">
      <c r="A60" s="306">
        <v>3</v>
      </c>
      <c r="B60" s="302" t="s">
        <v>63</v>
      </c>
      <c r="C60" s="390">
        <f>SUM('S-(9)'!$C60:'S-(9)'!C60)</f>
        <v>0</v>
      </c>
      <c r="D60" s="390">
        <f>SUM('S-(9)'!$C60:'S-(9)'!D60)</f>
        <v>0</v>
      </c>
      <c r="E60" s="390">
        <f>SUM('S-(9)'!$C60:'S-(9)'!E60)</f>
        <v>0</v>
      </c>
      <c r="F60" s="390">
        <f>SUM('S-(9)'!$C60:'S-(9)'!F60)</f>
        <v>0</v>
      </c>
      <c r="G60" s="390">
        <f>SUM('S-(9)'!$C60:'S-(9)'!G60)</f>
        <v>0</v>
      </c>
      <c r="H60" s="390">
        <f>SUM('S-(9)'!$C60:'S-(9)'!H60)</f>
        <v>0</v>
      </c>
      <c r="I60" s="390">
        <f>SUM('S-(9)'!$C60:'S-(9)'!I60)</f>
        <v>0</v>
      </c>
      <c r="J60" s="390">
        <f>SUM('S-(9)'!$C60:'S-(9)'!J60)</f>
        <v>0</v>
      </c>
      <c r="K60" s="390">
        <f>SUM('S-(9)'!$C60:'S-(9)'!K60)</f>
        <v>0</v>
      </c>
      <c r="L60" s="390">
        <f>SUM('S-(9)'!$C60:'S-(9)'!L60)</f>
        <v>0</v>
      </c>
      <c r="M60" s="390">
        <f>SUM('S-(9)'!$C60:'S-(9)'!M60)</f>
        <v>0</v>
      </c>
      <c r="N60" s="390">
        <f>SUM('S-(9)'!$C60:'S-(9)'!N60)</f>
        <v>0</v>
      </c>
    </row>
    <row r="61" spans="1:14" ht="12.75">
      <c r="A61" s="306">
        <v>4</v>
      </c>
      <c r="B61" s="302" t="s">
        <v>64</v>
      </c>
      <c r="C61" s="390">
        <f>SUM('S-(9)'!$C61:'S-(9)'!C61)</f>
        <v>0</v>
      </c>
      <c r="D61" s="390">
        <f>SUM('S-(9)'!$C61:'S-(9)'!D61)</f>
        <v>0</v>
      </c>
      <c r="E61" s="390">
        <f>SUM('S-(9)'!$C61:'S-(9)'!E61)</f>
        <v>0</v>
      </c>
      <c r="F61" s="390">
        <f>SUM('S-(9)'!$C61:'S-(9)'!F61)</f>
        <v>0</v>
      </c>
      <c r="G61" s="390">
        <f>SUM('S-(9)'!$C61:'S-(9)'!G61)</f>
        <v>0</v>
      </c>
      <c r="H61" s="390">
        <f>SUM('S-(9)'!$C61:'S-(9)'!H61)</f>
        <v>0</v>
      </c>
      <c r="I61" s="390">
        <f>SUM('S-(9)'!$C61:'S-(9)'!I61)</f>
        <v>0</v>
      </c>
      <c r="J61" s="390">
        <f>SUM('S-(9)'!$C61:'S-(9)'!J61)</f>
        <v>0</v>
      </c>
      <c r="K61" s="390">
        <f>SUM('S-(9)'!$C61:'S-(9)'!K61)</f>
        <v>0</v>
      </c>
      <c r="L61" s="390">
        <f>SUM('S-(9)'!$C61:'S-(9)'!L61)</f>
        <v>0</v>
      </c>
      <c r="M61" s="390">
        <f>SUM('S-(9)'!$C61:'S-(9)'!M61)</f>
        <v>0</v>
      </c>
      <c r="N61" s="390">
        <f>SUM('S-(9)'!$C61:'S-(9)'!N61)</f>
        <v>0</v>
      </c>
    </row>
    <row r="62" spans="1:14" ht="12.75">
      <c r="A62" s="306">
        <v>5</v>
      </c>
      <c r="B62" s="302" t="s">
        <v>65</v>
      </c>
      <c r="C62" s="390">
        <f>SUM('S-(9)'!$C62:'S-(9)'!C62)</f>
        <v>0</v>
      </c>
      <c r="D62" s="390">
        <f>SUM('S-(9)'!$C62:'S-(9)'!D62)</f>
        <v>0</v>
      </c>
      <c r="E62" s="390">
        <f>SUM('S-(9)'!$C62:'S-(9)'!E62)</f>
        <v>0</v>
      </c>
      <c r="F62" s="390">
        <f>SUM('S-(9)'!$C62:'S-(9)'!F62)</f>
        <v>0</v>
      </c>
      <c r="G62" s="390">
        <f>SUM('S-(9)'!$C62:'S-(9)'!G62)</f>
        <v>0</v>
      </c>
      <c r="H62" s="390">
        <f>SUM('S-(9)'!$C62:'S-(9)'!H62)</f>
        <v>0</v>
      </c>
      <c r="I62" s="390">
        <f>SUM('S-(9)'!$C62:'S-(9)'!I62)</f>
        <v>0</v>
      </c>
      <c r="J62" s="390">
        <f>SUM('S-(9)'!$C62:'S-(9)'!J62)</f>
        <v>0</v>
      </c>
      <c r="K62" s="390">
        <f>SUM('S-(9)'!$C62:'S-(9)'!K62)</f>
        <v>0</v>
      </c>
      <c r="L62" s="390">
        <f>SUM('S-(9)'!$C62:'S-(9)'!L62)</f>
        <v>0</v>
      </c>
      <c r="M62" s="390">
        <f>SUM('S-(9)'!$C62:'S-(9)'!M62)</f>
        <v>0</v>
      </c>
      <c r="N62" s="390">
        <f>SUM('S-(9)'!$C62:'S-(9)'!N62)</f>
        <v>0</v>
      </c>
    </row>
    <row r="63" spans="1:14" ht="12.75">
      <c r="A63" s="306"/>
      <c r="B63" s="298" t="s">
        <v>66</v>
      </c>
      <c r="C63" s="390">
        <f>SUM('S-(9)'!$C63:'S-(9)'!C63)</f>
        <v>0</v>
      </c>
      <c r="D63" s="390">
        <f>SUM('S-(9)'!$C63:'S-(9)'!D63)</f>
        <v>0</v>
      </c>
      <c r="E63" s="390">
        <f>SUM('S-(9)'!$C63:'S-(9)'!E63)</f>
        <v>0</v>
      </c>
      <c r="F63" s="390">
        <f>SUM('S-(9)'!$C63:'S-(9)'!F63)</f>
        <v>0</v>
      </c>
      <c r="G63" s="390">
        <f>SUM('S-(9)'!$C63:'S-(9)'!G63)</f>
        <v>0</v>
      </c>
      <c r="H63" s="390">
        <f>SUM('S-(9)'!$C63:'S-(9)'!H63)</f>
        <v>0</v>
      </c>
      <c r="I63" s="390">
        <f>SUM('S-(9)'!$C63:'S-(9)'!I63)</f>
        <v>0</v>
      </c>
      <c r="J63" s="390">
        <f>SUM('S-(9)'!$C63:'S-(9)'!J63)</f>
        <v>0</v>
      </c>
      <c r="K63" s="390">
        <f>SUM('S-(9)'!$C63:'S-(9)'!K63)</f>
        <v>0</v>
      </c>
      <c r="L63" s="390">
        <f>SUM('S-(9)'!$C63:'S-(9)'!L63)</f>
        <v>0</v>
      </c>
      <c r="M63" s="390">
        <f>SUM('S-(9)'!$C63:'S-(9)'!M63)</f>
        <v>0</v>
      </c>
      <c r="N63" s="390">
        <f>SUM('S-(9)'!$C63:'S-(9)'!N63)</f>
        <v>0</v>
      </c>
    </row>
    <row r="64" spans="1:14" ht="12.75">
      <c r="A64" s="306">
        <v>6</v>
      </c>
      <c r="B64" s="301" t="s">
        <v>67</v>
      </c>
      <c r="C64" s="390">
        <f>SUM('S-(9)'!$C64:'S-(9)'!C64)</f>
        <v>0</v>
      </c>
      <c r="D64" s="390">
        <f>SUM('S-(9)'!$C64:'S-(9)'!D64)</f>
        <v>0</v>
      </c>
      <c r="E64" s="390">
        <f>SUM('S-(9)'!$C64:'S-(9)'!E64)</f>
        <v>0</v>
      </c>
      <c r="F64" s="390">
        <f>SUM('S-(9)'!$C64:'S-(9)'!F64)</f>
        <v>0</v>
      </c>
      <c r="G64" s="390">
        <f>SUM('S-(9)'!$C64:'S-(9)'!G64)</f>
        <v>0</v>
      </c>
      <c r="H64" s="390">
        <f>SUM('S-(9)'!$C64:'S-(9)'!H64)</f>
        <v>0</v>
      </c>
      <c r="I64" s="390">
        <f>SUM('S-(9)'!$C64:'S-(9)'!I64)</f>
        <v>0</v>
      </c>
      <c r="J64" s="390">
        <f>SUM('S-(9)'!$C64:'S-(9)'!J64)</f>
        <v>0</v>
      </c>
      <c r="K64" s="390">
        <f>SUM('S-(9)'!$C64:'S-(9)'!K64)</f>
        <v>0</v>
      </c>
      <c r="L64" s="390">
        <f>SUM('S-(9)'!$C64:'S-(9)'!L64)</f>
        <v>0</v>
      </c>
      <c r="M64" s="390">
        <f>SUM('S-(9)'!$C64:'S-(9)'!M64)</f>
        <v>0</v>
      </c>
      <c r="N64" s="390">
        <f>SUM('S-(9)'!$C64:'S-(9)'!N64)</f>
        <v>0</v>
      </c>
    </row>
    <row r="65" spans="1:14" ht="12.75">
      <c r="A65" s="306">
        <v>7</v>
      </c>
      <c r="B65" s="301" t="s">
        <v>68</v>
      </c>
      <c r="C65" s="390">
        <f>SUM('S-(9)'!$C65:'S-(9)'!C65)</f>
        <v>0</v>
      </c>
      <c r="D65" s="390">
        <f>SUM('S-(9)'!$C65:'S-(9)'!D65)</f>
        <v>0</v>
      </c>
      <c r="E65" s="390">
        <f>SUM('S-(9)'!$C65:'S-(9)'!E65)</f>
        <v>0</v>
      </c>
      <c r="F65" s="390">
        <f>SUM('S-(9)'!$C65:'S-(9)'!F65)</f>
        <v>0</v>
      </c>
      <c r="G65" s="390">
        <f>SUM('S-(9)'!$C65:'S-(9)'!G65)</f>
        <v>0</v>
      </c>
      <c r="H65" s="390">
        <f>SUM('S-(9)'!$C65:'S-(9)'!H65)</f>
        <v>0</v>
      </c>
      <c r="I65" s="390">
        <f>SUM('S-(9)'!$C65:'S-(9)'!I65)</f>
        <v>0</v>
      </c>
      <c r="J65" s="390">
        <f>SUM('S-(9)'!$C65:'S-(9)'!J65)</f>
        <v>0</v>
      </c>
      <c r="K65" s="390">
        <f>SUM('S-(9)'!$C65:'S-(9)'!K65)</f>
        <v>0</v>
      </c>
      <c r="L65" s="390">
        <f>SUM('S-(9)'!$C65:'S-(9)'!L65)</f>
        <v>0</v>
      </c>
      <c r="M65" s="390">
        <f>SUM('S-(9)'!$C65:'S-(9)'!M65)</f>
        <v>0</v>
      </c>
      <c r="N65" s="390">
        <f>SUM('S-(9)'!$C65:'S-(9)'!N65)</f>
        <v>0</v>
      </c>
    </row>
    <row r="66" spans="1:14" ht="12.75">
      <c r="A66" s="306">
        <v>8</v>
      </c>
      <c r="B66" s="301" t="s">
        <v>69</v>
      </c>
      <c r="C66" s="390">
        <f>SUM('S-(9)'!$C66:'S-(9)'!C66)</f>
        <v>0</v>
      </c>
      <c r="D66" s="390">
        <f>SUM('S-(9)'!$C66:'S-(9)'!D66)</f>
        <v>0</v>
      </c>
      <c r="E66" s="390">
        <f>SUM('S-(9)'!$C66:'S-(9)'!E66)</f>
        <v>0</v>
      </c>
      <c r="F66" s="390">
        <f>SUM('S-(9)'!$C66:'S-(9)'!F66)</f>
        <v>0</v>
      </c>
      <c r="G66" s="390">
        <f>SUM('S-(9)'!$C66:'S-(9)'!G66)</f>
        <v>0</v>
      </c>
      <c r="H66" s="390">
        <f>SUM('S-(9)'!$C66:'S-(9)'!H66)</f>
        <v>0</v>
      </c>
      <c r="I66" s="390">
        <f>SUM('S-(9)'!$C66:'S-(9)'!I66)</f>
        <v>0</v>
      </c>
      <c r="J66" s="390">
        <f>SUM('S-(9)'!$C66:'S-(9)'!J66)</f>
        <v>0</v>
      </c>
      <c r="K66" s="390">
        <f>SUM('S-(9)'!$C66:'S-(9)'!K66)</f>
        <v>0</v>
      </c>
      <c r="L66" s="390">
        <f>SUM('S-(9)'!$C66:'S-(9)'!L66)</f>
        <v>0</v>
      </c>
      <c r="M66" s="390">
        <f>SUM('S-(9)'!$C66:'S-(9)'!M66)</f>
        <v>0</v>
      </c>
      <c r="N66" s="390">
        <f>SUM('S-(9)'!$C66:'S-(9)'!N66)</f>
        <v>0</v>
      </c>
    </row>
    <row r="67" spans="1:14" ht="12.75">
      <c r="A67" s="306">
        <v>9</v>
      </c>
      <c r="B67" s="301" t="s">
        <v>70</v>
      </c>
      <c r="C67" s="390">
        <f>SUM('S-(9)'!$C67:'S-(9)'!C67)</f>
        <v>0</v>
      </c>
      <c r="D67" s="390">
        <f>SUM('S-(9)'!$C67:'S-(9)'!D67)</f>
        <v>0</v>
      </c>
      <c r="E67" s="390">
        <f>SUM('S-(9)'!$C67:'S-(9)'!E67)</f>
        <v>0</v>
      </c>
      <c r="F67" s="390">
        <f>SUM('S-(9)'!$C67:'S-(9)'!F67)</f>
        <v>0</v>
      </c>
      <c r="G67" s="390">
        <f>SUM('S-(9)'!$C67:'S-(9)'!G67)</f>
        <v>0</v>
      </c>
      <c r="H67" s="390">
        <f>SUM('S-(9)'!$C67:'S-(9)'!H67)</f>
        <v>0</v>
      </c>
      <c r="I67" s="390">
        <f>SUM('S-(9)'!$C67:'S-(9)'!I67)</f>
        <v>0</v>
      </c>
      <c r="J67" s="390">
        <f>SUM('S-(9)'!$C67:'S-(9)'!J67)</f>
        <v>0</v>
      </c>
      <c r="K67" s="390">
        <f>SUM('S-(9)'!$C67:'S-(9)'!K67)</f>
        <v>0</v>
      </c>
      <c r="L67" s="390">
        <f>SUM('S-(9)'!$C67:'S-(9)'!L67)</f>
        <v>0</v>
      </c>
      <c r="M67" s="390">
        <f>SUM('S-(9)'!$C67:'S-(9)'!M67)</f>
        <v>0</v>
      </c>
      <c r="N67" s="390">
        <f>SUM('S-(9)'!$C67:'S-(9)'!N67)</f>
        <v>0</v>
      </c>
    </row>
    <row r="68" spans="1:14" ht="12.75">
      <c r="A68" s="306">
        <v>10</v>
      </c>
      <c r="B68" s="301" t="s">
        <v>71</v>
      </c>
      <c r="C68" s="390">
        <f>SUM('S-(9)'!$C68:'S-(9)'!C68)</f>
        <v>0</v>
      </c>
      <c r="D68" s="390">
        <f>SUM('S-(9)'!$C68:'S-(9)'!D68)</f>
        <v>0</v>
      </c>
      <c r="E68" s="390">
        <f>SUM('S-(9)'!$C68:'S-(9)'!E68)</f>
        <v>0</v>
      </c>
      <c r="F68" s="390">
        <f>SUM('S-(9)'!$C68:'S-(9)'!F68)</f>
        <v>0</v>
      </c>
      <c r="G68" s="390">
        <f>SUM('S-(9)'!$C68:'S-(9)'!G68)</f>
        <v>0</v>
      </c>
      <c r="H68" s="390">
        <f>SUM('S-(9)'!$C68:'S-(9)'!H68)</f>
        <v>0</v>
      </c>
      <c r="I68" s="390">
        <f>SUM('S-(9)'!$C68:'S-(9)'!I68)</f>
        <v>0</v>
      </c>
      <c r="J68" s="390">
        <f>SUM('S-(9)'!$C68:'S-(9)'!J68)</f>
        <v>0</v>
      </c>
      <c r="K68" s="390">
        <f>SUM('S-(9)'!$C68:'S-(9)'!K68)</f>
        <v>0</v>
      </c>
      <c r="L68" s="390">
        <f>SUM('S-(9)'!$C68:'S-(9)'!L68)</f>
        <v>0</v>
      </c>
      <c r="M68" s="390">
        <f>SUM('S-(9)'!$C68:'S-(9)'!M68)</f>
        <v>0</v>
      </c>
      <c r="N68" s="390">
        <f>SUM('S-(9)'!$C68:'S-(9)'!N68)</f>
        <v>0</v>
      </c>
    </row>
    <row r="69" spans="1:14" ht="12.75">
      <c r="A69" s="306"/>
      <c r="B69" s="298" t="s">
        <v>72</v>
      </c>
      <c r="C69" s="390">
        <f>SUM('S-(9)'!$C69:'S-(9)'!C69)</f>
        <v>0</v>
      </c>
      <c r="D69" s="390">
        <f>SUM('S-(9)'!$C69:'S-(9)'!D69)</f>
        <v>0</v>
      </c>
      <c r="E69" s="390">
        <f>SUM('S-(9)'!$C69:'S-(9)'!E69)</f>
        <v>0</v>
      </c>
      <c r="F69" s="390">
        <f>SUM('S-(9)'!$C69:'S-(9)'!F69)</f>
        <v>0</v>
      </c>
      <c r="G69" s="390">
        <f>SUM('S-(9)'!$C69:'S-(9)'!G69)</f>
        <v>0</v>
      </c>
      <c r="H69" s="390">
        <f>SUM('S-(9)'!$C69:'S-(9)'!H69)</f>
        <v>0</v>
      </c>
      <c r="I69" s="390">
        <f>SUM('S-(9)'!$C69:'S-(9)'!I69)</f>
        <v>0</v>
      </c>
      <c r="J69" s="390">
        <f>SUM('S-(9)'!$C69:'S-(9)'!J69)</f>
        <v>0</v>
      </c>
      <c r="K69" s="390">
        <f>SUM('S-(9)'!$C69:'S-(9)'!K69)</f>
        <v>0</v>
      </c>
      <c r="L69" s="390">
        <f>SUM('S-(9)'!$C69:'S-(9)'!L69)</f>
        <v>0</v>
      </c>
      <c r="M69" s="390">
        <f>SUM('S-(9)'!$C69:'S-(9)'!M69)</f>
        <v>0</v>
      </c>
      <c r="N69" s="390">
        <f>SUM('S-(9)'!$C69:'S-(9)'!N69)</f>
        <v>0</v>
      </c>
    </row>
    <row r="70" spans="1:14" ht="12.75">
      <c r="A70" s="306">
        <v>11</v>
      </c>
      <c r="B70" s="298" t="s">
        <v>73</v>
      </c>
      <c r="C70" s="390">
        <f>SUM('S-(9)'!$C70:'S-(9)'!C70)</f>
        <v>0</v>
      </c>
      <c r="D70" s="390">
        <f>SUM('S-(9)'!$C70:'S-(9)'!D70)</f>
        <v>0</v>
      </c>
      <c r="E70" s="390">
        <f>SUM('S-(9)'!$C70:'S-(9)'!E70)</f>
        <v>0</v>
      </c>
      <c r="F70" s="390">
        <f>SUM('S-(9)'!$C70:'S-(9)'!F70)</f>
        <v>0</v>
      </c>
      <c r="G70" s="390">
        <f>SUM('S-(9)'!$C70:'S-(9)'!G70)</f>
        <v>0</v>
      </c>
      <c r="H70" s="390">
        <f>SUM('S-(9)'!$C70:'S-(9)'!H70)</f>
        <v>0</v>
      </c>
      <c r="I70" s="390">
        <f>SUM('S-(9)'!$C70:'S-(9)'!I70)</f>
        <v>0</v>
      </c>
      <c r="J70" s="390">
        <f>SUM('S-(9)'!$C70:'S-(9)'!J70)</f>
        <v>0</v>
      </c>
      <c r="K70" s="390">
        <f>SUM('S-(9)'!$C70:'S-(9)'!K70)</f>
        <v>0</v>
      </c>
      <c r="L70" s="390">
        <f>SUM('S-(9)'!$C70:'S-(9)'!L70)</f>
        <v>0</v>
      </c>
      <c r="M70" s="390">
        <f>SUM('S-(9)'!$C70:'S-(9)'!M70)</f>
        <v>0</v>
      </c>
      <c r="N70" s="390">
        <f>SUM('S-(9)'!$C70:'S-(9)'!N70)</f>
        <v>0</v>
      </c>
    </row>
    <row r="71" spans="1:14" ht="12.75">
      <c r="A71" s="306">
        <v>12</v>
      </c>
      <c r="B71" s="298" t="s">
        <v>74</v>
      </c>
      <c r="C71" s="390">
        <f>SUM('S-(9)'!$C71:'S-(9)'!C71)</f>
        <v>750</v>
      </c>
      <c r="D71" s="390">
        <f>SUM('S-(9)'!$C71:'S-(9)'!D71)</f>
        <v>1260</v>
      </c>
      <c r="E71" s="390">
        <f>SUM('S-(9)'!$C71:'S-(9)'!E71)</f>
        <v>1980</v>
      </c>
      <c r="F71" s="390">
        <f>SUM('S-(9)'!$C71:'S-(9)'!F71)</f>
        <v>2220</v>
      </c>
      <c r="G71" s="390">
        <f>SUM('S-(9)'!$C71:'S-(9)'!G71)</f>
        <v>2325</v>
      </c>
      <c r="H71" s="390">
        <f>SUM('S-(9)'!$C71:'S-(9)'!H71)</f>
        <v>2700</v>
      </c>
      <c r="I71" s="390">
        <f>SUM('S-(9)'!$C71:'S-(9)'!I71)</f>
        <v>2775</v>
      </c>
      <c r="J71" s="390">
        <f>SUM('S-(9)'!$C71:'S-(9)'!J71)</f>
        <v>2850</v>
      </c>
      <c r="K71" s="390">
        <f>SUM('S-(9)'!$C71:'S-(9)'!K71)</f>
        <v>2850</v>
      </c>
      <c r="L71" s="390">
        <f>SUM('S-(9)'!$C71:'S-(9)'!L71)</f>
        <v>2850</v>
      </c>
      <c r="M71" s="390">
        <f>SUM('S-(9)'!$C71:'S-(9)'!M71)</f>
        <v>2850</v>
      </c>
      <c r="N71" s="390">
        <f>SUM('S-(9)'!$C71:'S-(9)'!N71)</f>
        <v>2850</v>
      </c>
    </row>
    <row r="72" spans="1:14" ht="12.75">
      <c r="A72" s="306">
        <v>13</v>
      </c>
      <c r="B72" s="301" t="s">
        <v>103</v>
      </c>
      <c r="C72" s="390">
        <f>SUM('S-(9)'!$C72:'S-(9)'!C72)</f>
        <v>52</v>
      </c>
      <c r="D72" s="390">
        <f>SUM('S-(9)'!$C72:'S-(9)'!D72)</f>
        <v>88</v>
      </c>
      <c r="E72" s="390">
        <f>SUM('S-(9)'!$C72:'S-(9)'!E72)</f>
        <v>138</v>
      </c>
      <c r="F72" s="390">
        <f>SUM('S-(9)'!$C72:'S-(9)'!F72)</f>
        <v>154</v>
      </c>
      <c r="G72" s="390">
        <f>SUM('S-(9)'!$C72:'S-(9)'!G72)</f>
        <v>162</v>
      </c>
      <c r="H72" s="390">
        <f>SUM('S-(9)'!$C72:'S-(9)'!H72)</f>
        <v>188</v>
      </c>
      <c r="I72" s="390">
        <f>SUM('S-(9)'!$C72:'S-(9)'!I72)</f>
        <v>194</v>
      </c>
      <c r="J72" s="390">
        <f>SUM('S-(9)'!$C72:'S-(9)'!J72)</f>
        <v>200</v>
      </c>
      <c r="K72" s="390">
        <f>SUM('S-(9)'!$C72:'S-(9)'!K72)</f>
        <v>200</v>
      </c>
      <c r="L72" s="390">
        <f>SUM('S-(9)'!$C72:'S-(9)'!L72)</f>
        <v>200</v>
      </c>
      <c r="M72" s="390">
        <f>SUM('S-(9)'!$C72:'S-(9)'!M72)</f>
        <v>200</v>
      </c>
      <c r="N72" s="390">
        <f>SUM('S-(9)'!$C72:'S-(9)'!N72)</f>
        <v>200</v>
      </c>
    </row>
    <row r="73" spans="1:14" ht="12.75">
      <c r="A73" s="399">
        <v>14</v>
      </c>
      <c r="B73" s="400" t="s">
        <v>105</v>
      </c>
      <c r="C73" s="401">
        <f>SUM('S-(9)'!$C73:'S-(9)'!C73)</f>
        <v>802</v>
      </c>
      <c r="D73" s="401">
        <f>SUM('S-(9)'!$C73:'S-(9)'!D73)</f>
        <v>1348</v>
      </c>
      <c r="E73" s="401">
        <f>SUM('S-(9)'!$C73:'S-(9)'!E73)</f>
        <v>2118</v>
      </c>
      <c r="F73" s="401">
        <f>SUM('S-(9)'!$C73:'S-(9)'!F73)</f>
        <v>2374</v>
      </c>
      <c r="G73" s="401">
        <f>SUM('S-(9)'!$C73:'S-(9)'!G73)</f>
        <v>2487</v>
      </c>
      <c r="H73" s="401">
        <f>SUM('S-(9)'!$C73:'S-(9)'!H73)</f>
        <v>2888</v>
      </c>
      <c r="I73" s="401">
        <f>SUM('S-(9)'!$C73:'S-(9)'!I73)</f>
        <v>2969</v>
      </c>
      <c r="J73" s="401">
        <f>SUM('S-(9)'!$C73:'S-(9)'!J73)</f>
        <v>3050</v>
      </c>
      <c r="K73" s="401">
        <f>SUM('S-(9)'!$C73:'S-(9)'!K73)</f>
        <v>3050</v>
      </c>
      <c r="L73" s="401">
        <f>SUM('S-(9)'!$C73:'S-(9)'!L73)</f>
        <v>3050</v>
      </c>
      <c r="M73" s="401">
        <f>SUM('S-(9)'!$C73:'S-(9)'!M73)</f>
        <v>3050</v>
      </c>
      <c r="N73" s="401">
        <f>SUM('S-(9)'!$C73:'S-(9)'!N73)</f>
        <v>3050</v>
      </c>
    </row>
    <row r="74" spans="1:14" ht="12.75">
      <c r="A74" s="392"/>
      <c r="B74" s="327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</row>
    <row r="75" spans="1:14" ht="12.75">
      <c r="A75" s="756" t="str">
        <f>CONCATENATE("Institution #4-",'1-Plan'!D11)</f>
        <v>Institution #4-</v>
      </c>
      <c r="B75" s="757">
        <f>'1-Plan'!D11</f>
        <v>0</v>
      </c>
      <c r="C75" s="387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9"/>
    </row>
    <row r="76" spans="1:14" s="156" customFormat="1" ht="12.75">
      <c r="A76" s="294" t="s">
        <v>2</v>
      </c>
      <c r="B76" s="294" t="s">
        <v>56</v>
      </c>
      <c r="C76" s="294" t="s">
        <v>4</v>
      </c>
      <c r="D76" s="294" t="s">
        <v>5</v>
      </c>
      <c r="E76" s="294" t="s">
        <v>6</v>
      </c>
      <c r="F76" s="294" t="s">
        <v>7</v>
      </c>
      <c r="G76" s="294" t="s">
        <v>8</v>
      </c>
      <c r="H76" s="294" t="s">
        <v>9</v>
      </c>
      <c r="I76" s="294" t="s">
        <v>10</v>
      </c>
      <c r="J76" s="294" t="s">
        <v>11</v>
      </c>
      <c r="K76" s="294" t="s">
        <v>12</v>
      </c>
      <c r="L76" s="294" t="s">
        <v>13</v>
      </c>
      <c r="M76" s="294" t="s">
        <v>14</v>
      </c>
      <c r="N76" s="294" t="s">
        <v>15</v>
      </c>
    </row>
    <row r="77" spans="1:14" ht="12.75">
      <c r="A77" s="305">
        <v>1</v>
      </c>
      <c r="B77" s="296" t="s">
        <v>57</v>
      </c>
      <c r="C77" s="390">
        <f>SUM('S-(9)'!$C77:'S-(9)'!C77)</f>
        <v>0</v>
      </c>
      <c r="D77" s="390">
        <f>SUM('S-(9)'!$C77:'S-(9)'!D77)</f>
        <v>0</v>
      </c>
      <c r="E77" s="390">
        <f>SUM('S-(9)'!$C77:'S-(9)'!E77)</f>
        <v>0</v>
      </c>
      <c r="F77" s="390">
        <f>SUM('S-(9)'!$C77:'S-(9)'!F77)</f>
        <v>0</v>
      </c>
      <c r="G77" s="390">
        <f>SUM('S-(9)'!$C77:'S-(9)'!G77)</f>
        <v>0</v>
      </c>
      <c r="H77" s="390">
        <f>SUM('S-(9)'!$C77:'S-(9)'!H77)</f>
        <v>0</v>
      </c>
      <c r="I77" s="390">
        <f>SUM('S-(9)'!$C77:'S-(9)'!I77)</f>
        <v>0</v>
      </c>
      <c r="J77" s="390">
        <f>SUM('S-(9)'!$C77:'S-(9)'!J77)</f>
        <v>0</v>
      </c>
      <c r="K77" s="390">
        <f>SUM('S-(9)'!$C77:'S-(9)'!K77)</f>
        <v>0</v>
      </c>
      <c r="L77" s="390">
        <f>SUM('S-(9)'!$C77:'S-(9)'!L77)</f>
        <v>0</v>
      </c>
      <c r="M77" s="390">
        <f>SUM('S-(9)'!$C77:'S-(9)'!M77)</f>
        <v>0</v>
      </c>
      <c r="N77" s="390">
        <f>SUM('S-(9)'!$C77:'S-(9)'!N77)</f>
        <v>0</v>
      </c>
    </row>
    <row r="78" spans="1:14" ht="12.75">
      <c r="A78" s="305">
        <v>2</v>
      </c>
      <c r="B78" s="296" t="s">
        <v>58</v>
      </c>
      <c r="C78" s="390">
        <f>SUM('S-(9)'!$C78:'S-(9)'!C78)</f>
        <v>0</v>
      </c>
      <c r="D78" s="390">
        <f>SUM('S-(9)'!$C78:'S-(9)'!D78)</f>
        <v>0</v>
      </c>
      <c r="E78" s="390">
        <f>SUM('S-(9)'!$C78:'S-(9)'!E78)</f>
        <v>0</v>
      </c>
      <c r="F78" s="390">
        <f>SUM('S-(9)'!$C78:'S-(9)'!F78)</f>
        <v>0</v>
      </c>
      <c r="G78" s="390">
        <f>SUM('S-(9)'!$C78:'S-(9)'!G78)</f>
        <v>0</v>
      </c>
      <c r="H78" s="390">
        <f>SUM('S-(9)'!$C78:'S-(9)'!H78)</f>
        <v>0</v>
      </c>
      <c r="I78" s="390">
        <f>SUM('S-(9)'!$C78:'S-(9)'!I78)</f>
        <v>0</v>
      </c>
      <c r="J78" s="390">
        <f>SUM('S-(9)'!$C78:'S-(9)'!J78)</f>
        <v>0</v>
      </c>
      <c r="K78" s="390">
        <f>SUM('S-(9)'!$C78:'S-(9)'!K78)</f>
        <v>0</v>
      </c>
      <c r="L78" s="390">
        <f>SUM('S-(9)'!$C78:'S-(9)'!L78)</f>
        <v>0</v>
      </c>
      <c r="M78" s="390">
        <f>SUM('S-(9)'!$C78:'S-(9)'!M78)</f>
        <v>0</v>
      </c>
      <c r="N78" s="390">
        <f>SUM('S-(9)'!$C78:'S-(9)'!N78)</f>
        <v>0</v>
      </c>
    </row>
    <row r="79" spans="1:14" ht="12.75">
      <c r="A79" s="305"/>
      <c r="B79" s="298" t="s">
        <v>59</v>
      </c>
      <c r="C79" s="390">
        <f>SUM(C77:C78)</f>
        <v>0</v>
      </c>
      <c r="D79" s="390">
        <f aca="true" t="shared" si="3" ref="D79:N79">SUM(D77:D78)</f>
        <v>0</v>
      </c>
      <c r="E79" s="390">
        <f t="shared" si="3"/>
        <v>0</v>
      </c>
      <c r="F79" s="390">
        <f t="shared" si="3"/>
        <v>0</v>
      </c>
      <c r="G79" s="390">
        <f t="shared" si="3"/>
        <v>0</v>
      </c>
      <c r="H79" s="390">
        <f t="shared" si="3"/>
        <v>0</v>
      </c>
      <c r="I79" s="390">
        <f t="shared" si="3"/>
        <v>0</v>
      </c>
      <c r="J79" s="390">
        <f t="shared" si="3"/>
        <v>0</v>
      </c>
      <c r="K79" s="390">
        <f t="shared" si="3"/>
        <v>0</v>
      </c>
      <c r="L79" s="390">
        <f t="shared" si="3"/>
        <v>0</v>
      </c>
      <c r="M79" s="390">
        <f t="shared" si="3"/>
        <v>0</v>
      </c>
      <c r="N79" s="390">
        <f t="shared" si="3"/>
        <v>0</v>
      </c>
    </row>
    <row r="80" spans="1:14" ht="12.75">
      <c r="A80" s="299"/>
      <c r="B80" s="299"/>
      <c r="C80" s="390"/>
      <c r="D80" s="390"/>
      <c r="E80" s="390"/>
      <c r="F80" s="390"/>
      <c r="G80" s="390"/>
      <c r="H80" s="390"/>
      <c r="I80" s="390"/>
      <c r="J80" s="390"/>
      <c r="K80" s="390"/>
      <c r="L80" s="390"/>
      <c r="M80" s="390"/>
      <c r="N80" s="390"/>
    </row>
    <row r="81" spans="1:14" ht="12.75">
      <c r="A81" s="391">
        <v>1</v>
      </c>
      <c r="B81" s="301" t="s">
        <v>60</v>
      </c>
      <c r="C81" s="390">
        <f>SUM('S-(9)'!$C81:'S-(9)'!C81)</f>
        <v>0</v>
      </c>
      <c r="D81" s="390">
        <f>SUM('S-(9)'!$C81:'S-(9)'!D81)</f>
        <v>0</v>
      </c>
      <c r="E81" s="390">
        <f>SUM('S-(9)'!$C81:'S-(9)'!E81)</f>
        <v>0</v>
      </c>
      <c r="F81" s="390">
        <f>SUM('S-(9)'!$C81:'S-(9)'!F81)</f>
        <v>0</v>
      </c>
      <c r="G81" s="390">
        <f>SUM('S-(9)'!$C81:'S-(9)'!G81)</f>
        <v>0</v>
      </c>
      <c r="H81" s="390">
        <f>SUM('S-(9)'!$C81:'S-(9)'!H81)</f>
        <v>0</v>
      </c>
      <c r="I81" s="390">
        <f>SUM('S-(9)'!$C81:'S-(9)'!I81)</f>
        <v>0</v>
      </c>
      <c r="J81" s="390">
        <f>SUM('S-(9)'!$C81:'S-(9)'!J81)</f>
        <v>0</v>
      </c>
      <c r="K81" s="390">
        <f>SUM('S-(9)'!$C81:'S-(9)'!K81)</f>
        <v>0</v>
      </c>
      <c r="L81" s="390">
        <f>SUM('S-(9)'!$C81:'S-(9)'!L81)</f>
        <v>0</v>
      </c>
      <c r="M81" s="390">
        <f>SUM('S-(9)'!$C81:'S-(9)'!M81)</f>
        <v>0</v>
      </c>
      <c r="N81" s="390">
        <f>SUM('S-(9)'!$C81:'S-(9)'!N81)</f>
        <v>0</v>
      </c>
    </row>
    <row r="82" spans="1:14" ht="12.75">
      <c r="A82" s="391">
        <v>2</v>
      </c>
      <c r="B82" s="301" t="s">
        <v>61</v>
      </c>
      <c r="C82" s="390">
        <f>SUM('S-(9)'!$C82:'S-(9)'!C82)</f>
        <v>0</v>
      </c>
      <c r="D82" s="390">
        <f>SUM('S-(9)'!$C82:'S-(9)'!D82)</f>
        <v>0</v>
      </c>
      <c r="E82" s="390">
        <f>SUM('S-(9)'!$C82:'S-(9)'!E82)</f>
        <v>0</v>
      </c>
      <c r="F82" s="390">
        <f>SUM('S-(9)'!$C82:'S-(9)'!F82)</f>
        <v>0</v>
      </c>
      <c r="G82" s="390">
        <f>SUM('S-(9)'!$C82:'S-(9)'!G82)</f>
        <v>0</v>
      </c>
      <c r="H82" s="390">
        <f>SUM('S-(9)'!$C82:'S-(9)'!H82)</f>
        <v>0</v>
      </c>
      <c r="I82" s="390">
        <f>SUM('S-(9)'!$C82:'S-(9)'!I82)</f>
        <v>0</v>
      </c>
      <c r="J82" s="390">
        <f>SUM('S-(9)'!$C82:'S-(9)'!J82)</f>
        <v>0</v>
      </c>
      <c r="K82" s="390">
        <f>SUM('S-(9)'!$C82:'S-(9)'!K82)</f>
        <v>0</v>
      </c>
      <c r="L82" s="390">
        <f>SUM('S-(9)'!$C82:'S-(9)'!L82)</f>
        <v>0</v>
      </c>
      <c r="M82" s="390">
        <f>SUM('S-(9)'!$C82:'S-(9)'!M82)</f>
        <v>0</v>
      </c>
      <c r="N82" s="390">
        <f>SUM('S-(9)'!$C82:'S-(9)'!N82)</f>
        <v>0</v>
      </c>
    </row>
    <row r="83" spans="1:14" ht="12.75">
      <c r="A83" s="391"/>
      <c r="B83" s="298" t="s">
        <v>62</v>
      </c>
      <c r="C83" s="390">
        <f>SUM('S-(9)'!$C83:'S-(9)'!C83)</f>
        <v>0</v>
      </c>
      <c r="D83" s="390">
        <f>SUM('S-(9)'!$C83:'S-(9)'!D83)</f>
        <v>0</v>
      </c>
      <c r="E83" s="390">
        <f>SUM('S-(9)'!$C83:'S-(9)'!E83)</f>
        <v>0</v>
      </c>
      <c r="F83" s="390">
        <f>SUM('S-(9)'!$C83:'S-(9)'!F83)</f>
        <v>0</v>
      </c>
      <c r="G83" s="390">
        <f>SUM('S-(9)'!$C83:'S-(9)'!G83)</f>
        <v>0</v>
      </c>
      <c r="H83" s="390">
        <f>SUM('S-(9)'!$C83:'S-(9)'!H83)</f>
        <v>0</v>
      </c>
      <c r="I83" s="390">
        <f>SUM('S-(9)'!$C83:'S-(9)'!I83)</f>
        <v>0</v>
      </c>
      <c r="J83" s="390">
        <f>SUM('S-(9)'!$C83:'S-(9)'!J83)</f>
        <v>0</v>
      </c>
      <c r="K83" s="390">
        <f>SUM('S-(9)'!$C83:'S-(9)'!K83)</f>
        <v>0</v>
      </c>
      <c r="L83" s="390">
        <f>SUM('S-(9)'!$C83:'S-(9)'!L83)</f>
        <v>0</v>
      </c>
      <c r="M83" s="390">
        <f>SUM('S-(9)'!$C83:'S-(9)'!M83)</f>
        <v>0</v>
      </c>
      <c r="N83" s="390">
        <f>SUM('S-(9)'!$C83:'S-(9)'!N83)</f>
        <v>0</v>
      </c>
    </row>
    <row r="84" spans="1:14" ht="12.75">
      <c r="A84" s="306">
        <v>3</v>
      </c>
      <c r="B84" s="302" t="s">
        <v>63</v>
      </c>
      <c r="C84" s="390">
        <f>SUM('S-(9)'!$C84:'S-(9)'!C84)</f>
        <v>0</v>
      </c>
      <c r="D84" s="390">
        <f>SUM('S-(9)'!$C84:'S-(9)'!D84)</f>
        <v>0</v>
      </c>
      <c r="E84" s="390">
        <f>SUM('S-(9)'!$C84:'S-(9)'!E84)</f>
        <v>0</v>
      </c>
      <c r="F84" s="390">
        <f>SUM('S-(9)'!$C84:'S-(9)'!F84)</f>
        <v>0</v>
      </c>
      <c r="G84" s="390">
        <f>SUM('S-(9)'!$C84:'S-(9)'!G84)</f>
        <v>0</v>
      </c>
      <c r="H84" s="390">
        <f>SUM('S-(9)'!$C84:'S-(9)'!H84)</f>
        <v>0</v>
      </c>
      <c r="I84" s="390">
        <f>SUM('S-(9)'!$C84:'S-(9)'!I84)</f>
        <v>0</v>
      </c>
      <c r="J84" s="390">
        <f>SUM('S-(9)'!$C84:'S-(9)'!J84)</f>
        <v>0</v>
      </c>
      <c r="K84" s="390">
        <f>SUM('S-(9)'!$C84:'S-(9)'!K84)</f>
        <v>0</v>
      </c>
      <c r="L84" s="390">
        <f>SUM('S-(9)'!$C84:'S-(9)'!L84)</f>
        <v>0</v>
      </c>
      <c r="M84" s="390">
        <f>SUM('S-(9)'!$C84:'S-(9)'!M84)</f>
        <v>0</v>
      </c>
      <c r="N84" s="390">
        <f>SUM('S-(9)'!$C84:'S-(9)'!N84)</f>
        <v>0</v>
      </c>
    </row>
    <row r="85" spans="1:14" ht="12.75">
      <c r="A85" s="306">
        <v>4</v>
      </c>
      <c r="B85" s="302" t="s">
        <v>64</v>
      </c>
      <c r="C85" s="390">
        <f>SUM('S-(9)'!$C85:'S-(9)'!C85)</f>
        <v>0</v>
      </c>
      <c r="D85" s="390">
        <f>SUM('S-(9)'!$C85:'S-(9)'!D85)</f>
        <v>0</v>
      </c>
      <c r="E85" s="390">
        <f>SUM('S-(9)'!$C85:'S-(9)'!E85)</f>
        <v>0</v>
      </c>
      <c r="F85" s="390">
        <f>SUM('S-(9)'!$C85:'S-(9)'!F85)</f>
        <v>0</v>
      </c>
      <c r="G85" s="390">
        <f>SUM('S-(9)'!$C85:'S-(9)'!G85)</f>
        <v>0</v>
      </c>
      <c r="H85" s="390">
        <f>SUM('S-(9)'!$C85:'S-(9)'!H85)</f>
        <v>0</v>
      </c>
      <c r="I85" s="390">
        <f>SUM('S-(9)'!$C85:'S-(9)'!I85)</f>
        <v>0</v>
      </c>
      <c r="J85" s="390">
        <f>SUM('S-(9)'!$C85:'S-(9)'!J85)</f>
        <v>0</v>
      </c>
      <c r="K85" s="390">
        <f>SUM('S-(9)'!$C85:'S-(9)'!K85)</f>
        <v>0</v>
      </c>
      <c r="L85" s="390">
        <f>SUM('S-(9)'!$C85:'S-(9)'!L85)</f>
        <v>0</v>
      </c>
      <c r="M85" s="390">
        <f>SUM('S-(9)'!$C85:'S-(9)'!M85)</f>
        <v>0</v>
      </c>
      <c r="N85" s="390">
        <f>SUM('S-(9)'!$C85:'S-(9)'!N85)</f>
        <v>0</v>
      </c>
    </row>
    <row r="86" spans="1:14" ht="12.75">
      <c r="A86" s="306">
        <v>5</v>
      </c>
      <c r="B86" s="302" t="s">
        <v>65</v>
      </c>
      <c r="C86" s="390">
        <f>SUM('S-(9)'!$C86:'S-(9)'!C86)</f>
        <v>0</v>
      </c>
      <c r="D86" s="390">
        <f>SUM('S-(9)'!$C86:'S-(9)'!D86)</f>
        <v>0</v>
      </c>
      <c r="E86" s="390">
        <f>SUM('S-(9)'!$C86:'S-(9)'!E86)</f>
        <v>0</v>
      </c>
      <c r="F86" s="390">
        <f>SUM('S-(9)'!$C86:'S-(9)'!F86)</f>
        <v>0</v>
      </c>
      <c r="G86" s="390">
        <f>SUM('S-(9)'!$C86:'S-(9)'!G86)</f>
        <v>0</v>
      </c>
      <c r="H86" s="390">
        <f>SUM('S-(9)'!$C86:'S-(9)'!H86)</f>
        <v>0</v>
      </c>
      <c r="I86" s="390">
        <f>SUM('S-(9)'!$C86:'S-(9)'!I86)</f>
        <v>0</v>
      </c>
      <c r="J86" s="390">
        <f>SUM('S-(9)'!$C86:'S-(9)'!J86)</f>
        <v>0</v>
      </c>
      <c r="K86" s="390">
        <f>SUM('S-(9)'!$C86:'S-(9)'!K86)</f>
        <v>0</v>
      </c>
      <c r="L86" s="390">
        <f>SUM('S-(9)'!$C86:'S-(9)'!L86)</f>
        <v>0</v>
      </c>
      <c r="M86" s="390">
        <f>SUM('S-(9)'!$C86:'S-(9)'!M86)</f>
        <v>0</v>
      </c>
      <c r="N86" s="390">
        <f>SUM('S-(9)'!$C86:'S-(9)'!N86)</f>
        <v>0</v>
      </c>
    </row>
    <row r="87" spans="1:14" ht="12.75">
      <c r="A87" s="306"/>
      <c r="B87" s="298" t="s">
        <v>66</v>
      </c>
      <c r="C87" s="390">
        <f>SUM('S-(9)'!$C87:'S-(9)'!C87)</f>
        <v>0</v>
      </c>
      <c r="D87" s="390">
        <f>SUM('S-(9)'!$C87:'S-(9)'!D87)</f>
        <v>0</v>
      </c>
      <c r="E87" s="390">
        <f>SUM('S-(9)'!$C87:'S-(9)'!E87)</f>
        <v>0</v>
      </c>
      <c r="F87" s="390">
        <f>SUM('S-(9)'!$C87:'S-(9)'!F87)</f>
        <v>0</v>
      </c>
      <c r="G87" s="390">
        <f>SUM('S-(9)'!$C87:'S-(9)'!G87)</f>
        <v>0</v>
      </c>
      <c r="H87" s="390">
        <f>SUM('S-(9)'!$C87:'S-(9)'!H87)</f>
        <v>0</v>
      </c>
      <c r="I87" s="390">
        <f>SUM('S-(9)'!$C87:'S-(9)'!I87)</f>
        <v>0</v>
      </c>
      <c r="J87" s="390">
        <f>SUM('S-(9)'!$C87:'S-(9)'!J87)</f>
        <v>0</v>
      </c>
      <c r="K87" s="390">
        <f>SUM('S-(9)'!$C87:'S-(9)'!K87)</f>
        <v>0</v>
      </c>
      <c r="L87" s="390">
        <f>SUM('S-(9)'!$C87:'S-(9)'!L87)</f>
        <v>0</v>
      </c>
      <c r="M87" s="390">
        <f>SUM('S-(9)'!$C87:'S-(9)'!M87)</f>
        <v>0</v>
      </c>
      <c r="N87" s="390">
        <f>SUM('S-(9)'!$C87:'S-(9)'!N87)</f>
        <v>0</v>
      </c>
    </row>
    <row r="88" spans="1:14" ht="12.75">
      <c r="A88" s="306">
        <v>6</v>
      </c>
      <c r="B88" s="301" t="s">
        <v>67</v>
      </c>
      <c r="C88" s="390">
        <f>SUM('S-(9)'!$C88:'S-(9)'!C88)</f>
        <v>0</v>
      </c>
      <c r="D88" s="390">
        <f>SUM('S-(9)'!$C88:'S-(9)'!D88)</f>
        <v>0</v>
      </c>
      <c r="E88" s="390">
        <f>SUM('S-(9)'!$C88:'S-(9)'!E88)</f>
        <v>0</v>
      </c>
      <c r="F88" s="390">
        <f>SUM('S-(9)'!$C88:'S-(9)'!F88)</f>
        <v>0</v>
      </c>
      <c r="G88" s="390">
        <f>SUM('S-(9)'!$C88:'S-(9)'!G88)</f>
        <v>0</v>
      </c>
      <c r="H88" s="390">
        <f>SUM('S-(9)'!$C88:'S-(9)'!H88)</f>
        <v>0</v>
      </c>
      <c r="I88" s="390">
        <f>SUM('S-(9)'!$C88:'S-(9)'!I88)</f>
        <v>0</v>
      </c>
      <c r="J88" s="390">
        <f>SUM('S-(9)'!$C88:'S-(9)'!J88)</f>
        <v>0</v>
      </c>
      <c r="K88" s="390">
        <f>SUM('S-(9)'!$C88:'S-(9)'!K88)</f>
        <v>0</v>
      </c>
      <c r="L88" s="390">
        <f>SUM('S-(9)'!$C88:'S-(9)'!L88)</f>
        <v>0</v>
      </c>
      <c r="M88" s="390">
        <f>SUM('S-(9)'!$C88:'S-(9)'!M88)</f>
        <v>0</v>
      </c>
      <c r="N88" s="390">
        <f>SUM('S-(9)'!$C88:'S-(9)'!N88)</f>
        <v>0</v>
      </c>
    </row>
    <row r="89" spans="1:14" ht="12.75">
      <c r="A89" s="306">
        <v>7</v>
      </c>
      <c r="B89" s="301" t="s">
        <v>68</v>
      </c>
      <c r="C89" s="390">
        <f>SUM('S-(9)'!$C89:'S-(9)'!C89)</f>
        <v>0</v>
      </c>
      <c r="D89" s="390">
        <f>SUM('S-(9)'!$C89:'S-(9)'!D89)</f>
        <v>0</v>
      </c>
      <c r="E89" s="390">
        <f>SUM('S-(9)'!$C89:'S-(9)'!E89)</f>
        <v>0</v>
      </c>
      <c r="F89" s="390">
        <f>SUM('S-(9)'!$C89:'S-(9)'!F89)</f>
        <v>0</v>
      </c>
      <c r="G89" s="390">
        <f>SUM('S-(9)'!$C89:'S-(9)'!G89)</f>
        <v>0</v>
      </c>
      <c r="H89" s="390">
        <f>SUM('S-(9)'!$C89:'S-(9)'!H89)</f>
        <v>0</v>
      </c>
      <c r="I89" s="390">
        <f>SUM('S-(9)'!$C89:'S-(9)'!I89)</f>
        <v>0</v>
      </c>
      <c r="J89" s="390">
        <f>SUM('S-(9)'!$C89:'S-(9)'!J89)</f>
        <v>0</v>
      </c>
      <c r="K89" s="390">
        <f>SUM('S-(9)'!$C89:'S-(9)'!K89)</f>
        <v>0</v>
      </c>
      <c r="L89" s="390">
        <f>SUM('S-(9)'!$C89:'S-(9)'!L89)</f>
        <v>0</v>
      </c>
      <c r="M89" s="390">
        <f>SUM('S-(9)'!$C89:'S-(9)'!M89)</f>
        <v>0</v>
      </c>
      <c r="N89" s="390">
        <f>SUM('S-(9)'!$C89:'S-(9)'!N89)</f>
        <v>0</v>
      </c>
    </row>
    <row r="90" spans="1:14" ht="12.75">
      <c r="A90" s="306">
        <v>8</v>
      </c>
      <c r="B90" s="301" t="s">
        <v>69</v>
      </c>
      <c r="C90" s="390">
        <f>SUM('S-(9)'!$C90:'S-(9)'!C90)</f>
        <v>0</v>
      </c>
      <c r="D90" s="390">
        <f>SUM('S-(9)'!$C90:'S-(9)'!D90)</f>
        <v>0</v>
      </c>
      <c r="E90" s="390">
        <f>SUM('S-(9)'!$C90:'S-(9)'!E90)</f>
        <v>0</v>
      </c>
      <c r="F90" s="390">
        <f>SUM('S-(9)'!$C90:'S-(9)'!F90)</f>
        <v>0</v>
      </c>
      <c r="G90" s="390">
        <f>SUM('S-(9)'!$C90:'S-(9)'!G90)</f>
        <v>0</v>
      </c>
      <c r="H90" s="390">
        <f>SUM('S-(9)'!$C90:'S-(9)'!H90)</f>
        <v>0</v>
      </c>
      <c r="I90" s="390">
        <f>SUM('S-(9)'!$C90:'S-(9)'!I90)</f>
        <v>0</v>
      </c>
      <c r="J90" s="390">
        <f>SUM('S-(9)'!$C90:'S-(9)'!J90)</f>
        <v>0</v>
      </c>
      <c r="K90" s="390">
        <f>SUM('S-(9)'!$C90:'S-(9)'!K90)</f>
        <v>0</v>
      </c>
      <c r="L90" s="390">
        <f>SUM('S-(9)'!$C90:'S-(9)'!L90)</f>
        <v>0</v>
      </c>
      <c r="M90" s="390">
        <f>SUM('S-(9)'!$C90:'S-(9)'!M90)</f>
        <v>0</v>
      </c>
      <c r="N90" s="390">
        <f>SUM('S-(9)'!$C90:'S-(9)'!N90)</f>
        <v>0</v>
      </c>
    </row>
    <row r="91" spans="1:14" ht="12.75">
      <c r="A91" s="306">
        <v>9</v>
      </c>
      <c r="B91" s="301" t="s">
        <v>70</v>
      </c>
      <c r="C91" s="390">
        <f>SUM('S-(9)'!$C91:'S-(9)'!C91)</f>
        <v>0</v>
      </c>
      <c r="D91" s="390">
        <f>SUM('S-(9)'!$C91:'S-(9)'!D91)</f>
        <v>0</v>
      </c>
      <c r="E91" s="390">
        <f>SUM('S-(9)'!$C91:'S-(9)'!E91)</f>
        <v>0</v>
      </c>
      <c r="F91" s="390">
        <f>SUM('S-(9)'!$C91:'S-(9)'!F91)</f>
        <v>0</v>
      </c>
      <c r="G91" s="390">
        <f>SUM('S-(9)'!$C91:'S-(9)'!G91)</f>
        <v>0</v>
      </c>
      <c r="H91" s="390">
        <f>SUM('S-(9)'!$C91:'S-(9)'!H91)</f>
        <v>0</v>
      </c>
      <c r="I91" s="390">
        <f>SUM('S-(9)'!$C91:'S-(9)'!I91)</f>
        <v>0</v>
      </c>
      <c r="J91" s="390">
        <f>SUM('S-(9)'!$C91:'S-(9)'!J91)</f>
        <v>0</v>
      </c>
      <c r="K91" s="390">
        <f>SUM('S-(9)'!$C91:'S-(9)'!K91)</f>
        <v>0</v>
      </c>
      <c r="L91" s="390">
        <f>SUM('S-(9)'!$C91:'S-(9)'!L91)</f>
        <v>0</v>
      </c>
      <c r="M91" s="390">
        <f>SUM('S-(9)'!$C91:'S-(9)'!M91)</f>
        <v>0</v>
      </c>
      <c r="N91" s="390">
        <f>SUM('S-(9)'!$C91:'S-(9)'!N91)</f>
        <v>0</v>
      </c>
    </row>
    <row r="92" spans="1:14" ht="12.75">
      <c r="A92" s="306">
        <v>10</v>
      </c>
      <c r="B92" s="301" t="s">
        <v>71</v>
      </c>
      <c r="C92" s="390">
        <f>SUM('S-(9)'!$C92:'S-(9)'!C92)</f>
        <v>0</v>
      </c>
      <c r="D92" s="390">
        <f>SUM('S-(9)'!$C92:'S-(9)'!D92)</f>
        <v>0</v>
      </c>
      <c r="E92" s="390">
        <f>SUM('S-(9)'!$C92:'S-(9)'!E92)</f>
        <v>0</v>
      </c>
      <c r="F92" s="390">
        <f>SUM('S-(9)'!$C92:'S-(9)'!F92)</f>
        <v>0</v>
      </c>
      <c r="G92" s="390">
        <f>SUM('S-(9)'!$C92:'S-(9)'!G92)</f>
        <v>0</v>
      </c>
      <c r="H92" s="390">
        <f>SUM('S-(9)'!$C92:'S-(9)'!H92)</f>
        <v>0</v>
      </c>
      <c r="I92" s="390">
        <f>SUM('S-(9)'!$C92:'S-(9)'!I92)</f>
        <v>0</v>
      </c>
      <c r="J92" s="390">
        <f>SUM('S-(9)'!$C92:'S-(9)'!J92)</f>
        <v>0</v>
      </c>
      <c r="K92" s="390">
        <f>SUM('S-(9)'!$C92:'S-(9)'!K92)</f>
        <v>0</v>
      </c>
      <c r="L92" s="390">
        <f>SUM('S-(9)'!$C92:'S-(9)'!L92)</f>
        <v>0</v>
      </c>
      <c r="M92" s="390">
        <f>SUM('S-(9)'!$C92:'S-(9)'!M92)</f>
        <v>0</v>
      </c>
      <c r="N92" s="390">
        <f>SUM('S-(9)'!$C92:'S-(9)'!N92)</f>
        <v>0</v>
      </c>
    </row>
    <row r="93" spans="1:14" ht="12.75">
      <c r="A93" s="306"/>
      <c r="B93" s="298" t="s">
        <v>72</v>
      </c>
      <c r="C93" s="390">
        <f>SUM('S-(9)'!$C93:'S-(9)'!C93)</f>
        <v>0</v>
      </c>
      <c r="D93" s="390">
        <f>SUM('S-(9)'!$C93:'S-(9)'!D93)</f>
        <v>0</v>
      </c>
      <c r="E93" s="390">
        <f>SUM('S-(9)'!$C93:'S-(9)'!E93)</f>
        <v>0</v>
      </c>
      <c r="F93" s="390">
        <f>SUM('S-(9)'!$C93:'S-(9)'!F93)</f>
        <v>0</v>
      </c>
      <c r="G93" s="390">
        <f>SUM('S-(9)'!$C93:'S-(9)'!G93)</f>
        <v>0</v>
      </c>
      <c r="H93" s="390">
        <f>SUM('S-(9)'!$C93:'S-(9)'!H93)</f>
        <v>0</v>
      </c>
      <c r="I93" s="390">
        <f>SUM('S-(9)'!$C93:'S-(9)'!I93)</f>
        <v>0</v>
      </c>
      <c r="J93" s="390">
        <f>SUM('S-(9)'!$C93:'S-(9)'!J93)</f>
        <v>0</v>
      </c>
      <c r="K93" s="390">
        <f>SUM('S-(9)'!$C93:'S-(9)'!K93)</f>
        <v>0</v>
      </c>
      <c r="L93" s="390">
        <f>SUM('S-(9)'!$C93:'S-(9)'!L93)</f>
        <v>0</v>
      </c>
      <c r="M93" s="390">
        <f>SUM('S-(9)'!$C93:'S-(9)'!M93)</f>
        <v>0</v>
      </c>
      <c r="N93" s="390">
        <f>SUM('S-(9)'!$C93:'S-(9)'!N93)</f>
        <v>0</v>
      </c>
    </row>
    <row r="94" spans="1:14" ht="12.75">
      <c r="A94" s="306">
        <v>11</v>
      </c>
      <c r="B94" s="298" t="s">
        <v>73</v>
      </c>
      <c r="C94" s="390">
        <f>SUM('S-(9)'!$C94:'S-(9)'!C94)</f>
        <v>0</v>
      </c>
      <c r="D94" s="390">
        <f>SUM('S-(9)'!$C94:'S-(9)'!D94)</f>
        <v>0</v>
      </c>
      <c r="E94" s="390">
        <f>SUM('S-(9)'!$C94:'S-(9)'!E94)</f>
        <v>0</v>
      </c>
      <c r="F94" s="390">
        <f>SUM('S-(9)'!$C94:'S-(9)'!F94)</f>
        <v>0</v>
      </c>
      <c r="G94" s="390">
        <f>SUM('S-(9)'!$C94:'S-(9)'!G94)</f>
        <v>0</v>
      </c>
      <c r="H94" s="390">
        <f>SUM('S-(9)'!$C94:'S-(9)'!H94)</f>
        <v>0</v>
      </c>
      <c r="I94" s="390">
        <f>SUM('S-(9)'!$C94:'S-(9)'!I94)</f>
        <v>0</v>
      </c>
      <c r="J94" s="390">
        <f>SUM('S-(9)'!$C94:'S-(9)'!J94)</f>
        <v>0</v>
      </c>
      <c r="K94" s="390">
        <f>SUM('S-(9)'!$C94:'S-(9)'!K94)</f>
        <v>0</v>
      </c>
      <c r="L94" s="390">
        <f>SUM('S-(9)'!$C94:'S-(9)'!L94)</f>
        <v>0</v>
      </c>
      <c r="M94" s="390">
        <f>SUM('S-(9)'!$C94:'S-(9)'!M94)</f>
        <v>0</v>
      </c>
      <c r="N94" s="390">
        <f>SUM('S-(9)'!$C94:'S-(9)'!N94)</f>
        <v>0</v>
      </c>
    </row>
    <row r="95" spans="1:14" ht="12.75">
      <c r="A95" s="306">
        <v>12</v>
      </c>
      <c r="B95" s="298" t="s">
        <v>74</v>
      </c>
      <c r="C95" s="390">
        <f>SUM('S-(9)'!$C95:'S-(9)'!C95)</f>
        <v>0</v>
      </c>
      <c r="D95" s="390">
        <f>SUM('S-(9)'!$C95:'S-(9)'!D95)</f>
        <v>0</v>
      </c>
      <c r="E95" s="390">
        <f>SUM('S-(9)'!$C95:'S-(9)'!E95)</f>
        <v>0</v>
      </c>
      <c r="F95" s="390">
        <f>SUM('S-(9)'!$C95:'S-(9)'!F95)</f>
        <v>0</v>
      </c>
      <c r="G95" s="390">
        <f>SUM('S-(9)'!$C95:'S-(9)'!G95)</f>
        <v>0</v>
      </c>
      <c r="H95" s="390">
        <f>SUM('S-(9)'!$C95:'S-(9)'!H95)</f>
        <v>0</v>
      </c>
      <c r="I95" s="390">
        <f>SUM('S-(9)'!$C95:'S-(9)'!I95)</f>
        <v>0</v>
      </c>
      <c r="J95" s="390">
        <f>SUM('S-(9)'!$C95:'S-(9)'!J95)</f>
        <v>0</v>
      </c>
      <c r="K95" s="390">
        <f>SUM('S-(9)'!$C95:'S-(9)'!K95)</f>
        <v>0</v>
      </c>
      <c r="L95" s="390">
        <f>SUM('S-(9)'!$C95:'S-(9)'!L95)</f>
        <v>0</v>
      </c>
      <c r="M95" s="390">
        <f>SUM('S-(9)'!$C95:'S-(9)'!M95)</f>
        <v>0</v>
      </c>
      <c r="N95" s="390">
        <f>SUM('S-(9)'!$C95:'S-(9)'!N95)</f>
        <v>0</v>
      </c>
    </row>
    <row r="96" spans="1:14" ht="12.75">
      <c r="A96" s="306">
        <v>13</v>
      </c>
      <c r="B96" s="301" t="s">
        <v>103</v>
      </c>
      <c r="C96" s="390">
        <f>SUM('S-(9)'!$C96:'S-(9)'!C96)</f>
        <v>0</v>
      </c>
      <c r="D96" s="390">
        <f>SUM('S-(9)'!$C96:'S-(9)'!D96)</f>
        <v>0</v>
      </c>
      <c r="E96" s="390">
        <f>SUM('S-(9)'!$C96:'S-(9)'!E96)</f>
        <v>0</v>
      </c>
      <c r="F96" s="390">
        <f>SUM('S-(9)'!$C96:'S-(9)'!F96)</f>
        <v>0</v>
      </c>
      <c r="G96" s="390">
        <f>SUM('S-(9)'!$C96:'S-(9)'!G96)</f>
        <v>0</v>
      </c>
      <c r="H96" s="390">
        <f>SUM('S-(9)'!$C96:'S-(9)'!H96)</f>
        <v>0</v>
      </c>
      <c r="I96" s="390">
        <f>SUM('S-(9)'!$C96:'S-(9)'!I96)</f>
        <v>0</v>
      </c>
      <c r="J96" s="390">
        <f>SUM('S-(9)'!$C96:'S-(9)'!J96)</f>
        <v>0</v>
      </c>
      <c r="K96" s="390">
        <f>SUM('S-(9)'!$C96:'S-(9)'!K96)</f>
        <v>0</v>
      </c>
      <c r="L96" s="390">
        <f>SUM('S-(9)'!$C96:'S-(9)'!L96)</f>
        <v>0</v>
      </c>
      <c r="M96" s="390">
        <f>SUM('S-(9)'!$C96:'S-(9)'!M96)</f>
        <v>0</v>
      </c>
      <c r="N96" s="390">
        <f>SUM('S-(9)'!$C96:'S-(9)'!N96)</f>
        <v>0</v>
      </c>
    </row>
    <row r="97" spans="1:14" ht="12.75">
      <c r="A97" s="399">
        <v>14</v>
      </c>
      <c r="B97" s="400" t="s">
        <v>106</v>
      </c>
      <c r="C97" s="401">
        <f>SUM('S-(9)'!$C97:'S-(9)'!C97)</f>
        <v>0</v>
      </c>
      <c r="D97" s="401">
        <f>SUM('S-(9)'!$C97:'S-(9)'!D97)</f>
        <v>0</v>
      </c>
      <c r="E97" s="401">
        <f>SUM('S-(9)'!$C97:'S-(9)'!E97)</f>
        <v>0</v>
      </c>
      <c r="F97" s="401">
        <f>SUM('S-(9)'!$C97:'S-(9)'!F97)</f>
        <v>0</v>
      </c>
      <c r="G97" s="401">
        <f>SUM('S-(9)'!$C97:'S-(9)'!G97)</f>
        <v>0</v>
      </c>
      <c r="H97" s="401">
        <f>SUM('S-(9)'!$C97:'S-(9)'!H97)</f>
        <v>0</v>
      </c>
      <c r="I97" s="401">
        <f>SUM('S-(9)'!$C97:'S-(9)'!I97)</f>
        <v>0</v>
      </c>
      <c r="J97" s="401">
        <f>SUM('S-(9)'!$C97:'S-(9)'!J97)</f>
        <v>0</v>
      </c>
      <c r="K97" s="401">
        <f>SUM('S-(9)'!$C97:'S-(9)'!K97)</f>
        <v>0</v>
      </c>
      <c r="L97" s="401">
        <f>SUM('S-(9)'!$C97:'S-(9)'!L97)</f>
        <v>0</v>
      </c>
      <c r="M97" s="401">
        <f>SUM('S-(9)'!$C97:'S-(9)'!M97)</f>
        <v>0</v>
      </c>
      <c r="N97" s="401">
        <f>SUM('S-(9)'!$C97:'S-(9)'!N97)</f>
        <v>0</v>
      </c>
    </row>
    <row r="98" spans="3:14" ht="9" customHeight="1"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</row>
    <row r="99" spans="3:14" ht="9" customHeight="1"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</row>
    <row r="100" spans="1:14" ht="12.75">
      <c r="A100" s="70"/>
      <c r="B100" s="71"/>
      <c r="C100" s="72">
        <f>C25+C49+C73+C97</f>
        <v>2382</v>
      </c>
      <c r="D100" s="72">
        <f aca="true" t="shared" si="4" ref="D100:N100">D25+D49+D73+D97</f>
        <v>3966</v>
      </c>
      <c r="E100" s="72">
        <f t="shared" si="4"/>
        <v>6146</v>
      </c>
      <c r="F100" s="72">
        <f t="shared" si="4"/>
        <v>8316</v>
      </c>
      <c r="G100" s="72">
        <f t="shared" si="4"/>
        <v>10225</v>
      </c>
      <c r="H100" s="72">
        <f t="shared" si="4"/>
        <v>13443</v>
      </c>
      <c r="I100" s="72">
        <f t="shared" si="4"/>
        <v>16436</v>
      </c>
      <c r="J100" s="72">
        <f t="shared" si="4"/>
        <v>18211</v>
      </c>
      <c r="K100" s="72">
        <f t="shared" si="4"/>
        <v>18229</v>
      </c>
      <c r="L100" s="72">
        <f t="shared" si="4"/>
        <v>18249</v>
      </c>
      <c r="M100" s="72">
        <f t="shared" si="4"/>
        <v>18259</v>
      </c>
      <c r="N100" s="72">
        <f t="shared" si="4"/>
        <v>18283</v>
      </c>
    </row>
    <row r="101" spans="3:14" ht="12.75"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</row>
    <row r="102" spans="3:14" ht="12.75"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</row>
    <row r="103" spans="3:14" ht="12.75"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</row>
    <row r="104" spans="3:14" ht="12.75"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</row>
    <row r="105" spans="3:14" ht="12.75"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</row>
    <row r="106" spans="3:14" ht="12.75"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</row>
  </sheetData>
  <mergeCells count="4">
    <mergeCell ref="A27:B27"/>
    <mergeCell ref="A3:B3"/>
    <mergeCell ref="A51:B51"/>
    <mergeCell ref="A75:B75"/>
  </mergeCells>
  <printOptions horizontalCentered="1"/>
  <pageMargins left="0.24" right="0.5" top="0.4" bottom="0.35" header="0.5" footer="0.16"/>
  <pageSetup fitToHeight="1" fitToWidth="1" horizontalDpi="600" verticalDpi="600" orientation="portrait" paperSize="9" scale="61" r:id="rId1"/>
  <headerFooter alignWithMargins="0">
    <oddFooter xml:space="preserve">&amp;R&amp;F      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Q164"/>
  <sheetViews>
    <sheetView view="pageBreakPreview" zoomScale="145" zoomScaleSheetLayoutView="145" workbookViewId="0" topLeftCell="A1">
      <selection activeCell="M153" sqref="M153"/>
    </sheetView>
  </sheetViews>
  <sheetFormatPr defaultColWidth="9.140625" defaultRowHeight="12.75"/>
  <cols>
    <col min="1" max="1" width="1.28515625" style="92" customWidth="1"/>
    <col min="2" max="2" width="0.2890625" style="92" hidden="1" customWidth="1"/>
    <col min="3" max="9" width="9.140625" style="92" customWidth="1"/>
    <col min="10" max="10" width="9.57421875" style="92" customWidth="1"/>
    <col min="11" max="12" width="9.140625" style="92" customWidth="1"/>
    <col min="13" max="13" width="10.57421875" style="92" customWidth="1"/>
    <col min="14" max="16384" width="9.140625" style="92" customWidth="1"/>
  </cols>
  <sheetData>
    <row r="1" spans="1:17" ht="6.7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608"/>
      <c r="N1" s="608"/>
      <c r="O1" s="608"/>
      <c r="P1" s="608"/>
      <c r="Q1" s="608"/>
    </row>
    <row r="2" spans="1:17" s="94" customFormat="1" ht="3" customHeight="1">
      <c r="A2" s="91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608"/>
      <c r="N2" s="608"/>
      <c r="O2" s="608"/>
      <c r="P2" s="608"/>
      <c r="Q2" s="608"/>
    </row>
    <row r="3" spans="1:17" ht="20.25">
      <c r="A3" s="91"/>
      <c r="B3" s="93"/>
      <c r="C3" s="95"/>
      <c r="D3" s="758" t="s">
        <v>337</v>
      </c>
      <c r="E3" s="758"/>
      <c r="F3" s="758"/>
      <c r="G3" s="758"/>
      <c r="H3" s="758"/>
      <c r="I3" s="758"/>
      <c r="J3" s="758"/>
      <c r="K3" s="758"/>
      <c r="L3" s="95"/>
      <c r="M3" s="91"/>
      <c r="N3" s="608"/>
      <c r="O3" s="608"/>
      <c r="P3" s="608"/>
      <c r="Q3" s="608"/>
    </row>
    <row r="4" spans="1:17" ht="12.75">
      <c r="A4" s="91"/>
      <c r="B4" s="93"/>
      <c r="C4" s="95"/>
      <c r="D4" s="95"/>
      <c r="E4" s="95"/>
      <c r="F4" s="95"/>
      <c r="G4" s="95"/>
      <c r="H4" s="95"/>
      <c r="I4" s="95"/>
      <c r="J4" s="95"/>
      <c r="K4" s="95"/>
      <c r="L4" s="95"/>
      <c r="M4" s="608"/>
      <c r="N4" s="608"/>
      <c r="O4" s="608"/>
      <c r="P4" s="608"/>
      <c r="Q4" s="608"/>
    </row>
    <row r="5" spans="1:17" ht="12.75">
      <c r="A5" s="91"/>
      <c r="B5" s="93"/>
      <c r="C5" s="95"/>
      <c r="D5" s="95"/>
      <c r="E5" s="95"/>
      <c r="F5" s="95"/>
      <c r="G5" s="95"/>
      <c r="H5" s="95"/>
      <c r="I5" s="95"/>
      <c r="J5" s="95"/>
      <c r="K5" s="95"/>
      <c r="L5" s="95"/>
      <c r="M5" s="608"/>
      <c r="N5" s="608"/>
      <c r="O5" s="608"/>
      <c r="P5" s="608"/>
      <c r="Q5" s="608"/>
    </row>
    <row r="6" spans="1:17" ht="12.75">
      <c r="A6" s="91"/>
      <c r="B6" s="93"/>
      <c r="C6" s="95"/>
      <c r="D6" s="95"/>
      <c r="E6" s="95"/>
      <c r="F6" s="95"/>
      <c r="G6" s="95"/>
      <c r="H6" s="95"/>
      <c r="I6" s="95"/>
      <c r="J6" s="95"/>
      <c r="K6" s="95"/>
      <c r="L6" s="95"/>
      <c r="M6" s="608"/>
      <c r="N6" s="608"/>
      <c r="O6" s="608"/>
      <c r="P6" s="608"/>
      <c r="Q6" s="608"/>
    </row>
    <row r="7" spans="1:17" ht="12.75">
      <c r="A7" s="91"/>
      <c r="B7" s="93"/>
      <c r="C7" s="95"/>
      <c r="D7" s="95"/>
      <c r="E7" s="95"/>
      <c r="F7" s="95"/>
      <c r="G7" s="95"/>
      <c r="H7" s="95"/>
      <c r="I7" s="95"/>
      <c r="J7" s="95"/>
      <c r="K7" s="95"/>
      <c r="L7" s="95"/>
      <c r="M7" s="608"/>
      <c r="N7" s="608"/>
      <c r="O7" s="608"/>
      <c r="P7" s="608"/>
      <c r="Q7" s="608"/>
    </row>
    <row r="8" spans="1:17" ht="12.75">
      <c r="A8" s="91"/>
      <c r="B8" s="93"/>
      <c r="C8" s="95"/>
      <c r="D8" s="95"/>
      <c r="E8" s="95"/>
      <c r="F8" s="95"/>
      <c r="G8" s="95"/>
      <c r="H8" s="95"/>
      <c r="I8" s="95"/>
      <c r="J8" s="95"/>
      <c r="K8" s="95"/>
      <c r="L8" s="95"/>
      <c r="M8" s="608"/>
      <c r="N8" s="608"/>
      <c r="O8" s="608"/>
      <c r="P8" s="608"/>
      <c r="Q8" s="608"/>
    </row>
    <row r="9" spans="1:17" ht="12.75">
      <c r="A9" s="91"/>
      <c r="B9" s="93"/>
      <c r="C9" s="95"/>
      <c r="D9" s="95"/>
      <c r="E9" s="95"/>
      <c r="F9" s="95"/>
      <c r="G9" s="95"/>
      <c r="H9" s="95"/>
      <c r="I9" s="95"/>
      <c r="J9" s="95"/>
      <c r="K9" s="95"/>
      <c r="L9" s="95"/>
      <c r="M9" s="608"/>
      <c r="N9" s="608"/>
      <c r="O9" s="608"/>
      <c r="P9" s="608"/>
      <c r="Q9" s="608"/>
    </row>
    <row r="10" spans="1:17" ht="12.75">
      <c r="A10" s="91"/>
      <c r="B10" s="9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608"/>
      <c r="N10" s="608"/>
      <c r="O10" s="608"/>
      <c r="P10" s="608"/>
      <c r="Q10" s="608"/>
    </row>
    <row r="11" spans="1:17" ht="12.75">
      <c r="A11" s="91"/>
      <c r="B11" s="93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608"/>
      <c r="N11" s="608"/>
      <c r="O11" s="608"/>
      <c r="P11" s="608"/>
      <c r="Q11" s="608"/>
    </row>
    <row r="12" spans="1:17" ht="12.75">
      <c r="A12" s="91"/>
      <c r="B12" s="93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608"/>
      <c r="N12" s="608"/>
      <c r="O12" s="608"/>
      <c r="P12" s="608"/>
      <c r="Q12" s="608"/>
    </row>
    <row r="13" spans="1:17" ht="21" customHeight="1">
      <c r="A13" s="91"/>
      <c r="B13" s="93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608"/>
      <c r="N13" s="608"/>
      <c r="O13" s="608"/>
      <c r="P13" s="608"/>
      <c r="Q13" s="608"/>
    </row>
    <row r="14" spans="1:17" ht="12.75">
      <c r="A14" s="91"/>
      <c r="B14" s="93"/>
      <c r="C14" s="597"/>
      <c r="D14" s="95"/>
      <c r="E14" s="95"/>
      <c r="F14" s="95"/>
      <c r="G14" s="95"/>
      <c r="H14" s="95"/>
      <c r="I14" s="95"/>
      <c r="J14" s="95"/>
      <c r="K14" s="95"/>
      <c r="L14" s="95"/>
      <c r="M14" s="608"/>
      <c r="N14" s="608"/>
      <c r="O14" s="608"/>
      <c r="P14" s="608"/>
      <c r="Q14" s="608"/>
    </row>
    <row r="15" spans="1:17" ht="12.75">
      <c r="A15" s="91"/>
      <c r="B15" s="93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608"/>
      <c r="N15" s="608"/>
      <c r="O15" s="608"/>
      <c r="P15" s="608"/>
      <c r="Q15" s="608"/>
    </row>
    <row r="16" spans="1:17" ht="12.75">
      <c r="A16" s="91"/>
      <c r="B16" s="93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608"/>
      <c r="N16" s="608"/>
      <c r="O16" s="608"/>
      <c r="P16" s="608"/>
      <c r="Q16" s="608"/>
    </row>
    <row r="17" spans="1:17" ht="12.75">
      <c r="A17" s="91"/>
      <c r="B17" s="93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608"/>
      <c r="N17" s="608"/>
      <c r="O17" s="608"/>
      <c r="P17" s="608"/>
      <c r="Q17" s="608"/>
    </row>
    <row r="18" spans="1:17" ht="12.75">
      <c r="A18" s="91"/>
      <c r="B18" s="93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608"/>
      <c r="N18" s="608"/>
      <c r="O18" s="608"/>
      <c r="P18" s="608"/>
      <c r="Q18" s="608"/>
    </row>
    <row r="19" spans="1:17" ht="12.75">
      <c r="A19" s="91"/>
      <c r="B19" s="93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608"/>
      <c r="N19" s="608"/>
      <c r="O19" s="608"/>
      <c r="P19" s="608"/>
      <c r="Q19" s="608"/>
    </row>
    <row r="20" spans="1:17" ht="12.75">
      <c r="A20" s="91"/>
      <c r="B20" s="93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608"/>
      <c r="N20" s="608"/>
      <c r="O20" s="608"/>
      <c r="P20" s="608"/>
      <c r="Q20" s="608"/>
    </row>
    <row r="21" spans="1:17" ht="12.75">
      <c r="A21" s="91"/>
      <c r="B21" s="93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608"/>
      <c r="N21" s="608"/>
      <c r="O21" s="608"/>
      <c r="P21" s="608"/>
      <c r="Q21" s="608"/>
    </row>
    <row r="22" spans="1:17" ht="12.75">
      <c r="A22" s="91"/>
      <c r="B22" s="93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608"/>
      <c r="N22" s="608"/>
      <c r="O22" s="608"/>
      <c r="P22" s="608"/>
      <c r="Q22" s="608"/>
    </row>
    <row r="23" spans="1:17" ht="12.75">
      <c r="A23" s="91"/>
      <c r="B23" s="93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608"/>
      <c r="N23" s="608"/>
      <c r="O23" s="608"/>
      <c r="P23" s="608"/>
      <c r="Q23" s="608"/>
    </row>
    <row r="24" spans="1:17" ht="12.75">
      <c r="A24" s="91"/>
      <c r="B24" s="93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608"/>
      <c r="N24" s="608"/>
      <c r="O24" s="608"/>
      <c r="P24" s="608"/>
      <c r="Q24" s="608"/>
    </row>
    <row r="25" spans="1:17" ht="12.75">
      <c r="A25" s="91"/>
      <c r="B25" s="93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608"/>
      <c r="N25" s="608"/>
      <c r="O25" s="608"/>
      <c r="P25" s="608"/>
      <c r="Q25" s="608"/>
    </row>
    <row r="26" spans="1:17" ht="12.75">
      <c r="A26" s="91"/>
      <c r="B26" s="93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608"/>
      <c r="N26" s="608"/>
      <c r="O26" s="608"/>
      <c r="P26" s="608"/>
      <c r="Q26" s="608"/>
    </row>
    <row r="27" spans="1:17" ht="12.75">
      <c r="A27" s="91"/>
      <c r="B27" s="93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608"/>
      <c r="N27" s="608"/>
      <c r="O27" s="608"/>
      <c r="P27" s="608"/>
      <c r="Q27" s="608"/>
    </row>
    <row r="28" spans="1:17" ht="12.75">
      <c r="A28" s="91"/>
      <c r="B28" s="93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608"/>
      <c r="N28" s="608"/>
      <c r="O28" s="608"/>
      <c r="P28" s="608"/>
      <c r="Q28" s="608"/>
    </row>
    <row r="29" spans="1:17" ht="12.75">
      <c r="A29" s="91"/>
      <c r="B29" s="93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608"/>
      <c r="N29" s="608"/>
      <c r="O29" s="608"/>
      <c r="P29" s="608"/>
      <c r="Q29" s="608"/>
    </row>
    <row r="30" spans="1:17" ht="12.75">
      <c r="A30" s="91"/>
      <c r="B30" s="93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608"/>
      <c r="N30" s="608"/>
      <c r="O30" s="608"/>
      <c r="P30" s="608"/>
      <c r="Q30" s="608"/>
    </row>
    <row r="31" spans="1:17" ht="12.75">
      <c r="A31" s="91"/>
      <c r="B31" s="93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608"/>
      <c r="N31" s="608"/>
      <c r="O31" s="608"/>
      <c r="P31" s="608"/>
      <c r="Q31" s="608"/>
    </row>
    <row r="32" spans="1:17" ht="12.75">
      <c r="A32" s="91"/>
      <c r="B32" s="93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608"/>
      <c r="N32" s="608"/>
      <c r="O32" s="608"/>
      <c r="P32" s="608"/>
      <c r="Q32" s="608"/>
    </row>
    <row r="33" spans="1:17" ht="12.75">
      <c r="A33" s="91"/>
      <c r="B33" s="93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608"/>
      <c r="N33" s="608"/>
      <c r="O33" s="608"/>
      <c r="P33" s="608"/>
      <c r="Q33" s="608"/>
    </row>
    <row r="34" spans="1:17" ht="12.75">
      <c r="A34" s="91"/>
      <c r="B34" s="93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608"/>
      <c r="N34" s="608"/>
      <c r="O34" s="608"/>
      <c r="P34" s="608"/>
      <c r="Q34" s="608"/>
    </row>
    <row r="35" spans="1:17" ht="12.75">
      <c r="A35" s="91"/>
      <c r="B35" s="93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608"/>
      <c r="N35" s="608"/>
      <c r="O35" s="608"/>
      <c r="P35" s="608"/>
      <c r="Q35" s="608"/>
    </row>
    <row r="36" spans="1:17" ht="12.75">
      <c r="A36" s="91"/>
      <c r="B36" s="93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608"/>
      <c r="N36" s="608"/>
      <c r="O36" s="608"/>
      <c r="P36" s="608"/>
      <c r="Q36" s="608"/>
    </row>
    <row r="37" spans="1:17" ht="12.75">
      <c r="A37" s="91"/>
      <c r="B37" s="93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608"/>
      <c r="N37" s="608"/>
      <c r="O37" s="608"/>
      <c r="P37" s="608"/>
      <c r="Q37" s="608"/>
    </row>
    <row r="38" spans="1:17" ht="12.75">
      <c r="A38" s="91"/>
      <c r="B38" s="93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608"/>
      <c r="N38" s="608"/>
      <c r="O38" s="608"/>
      <c r="P38" s="608"/>
      <c r="Q38" s="608"/>
    </row>
    <row r="39" spans="1:17" ht="12.75">
      <c r="A39" s="91"/>
      <c r="B39" s="93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608"/>
      <c r="N39" s="608"/>
      <c r="O39" s="608"/>
      <c r="P39" s="608"/>
      <c r="Q39" s="608"/>
    </row>
    <row r="40" spans="1:17" ht="12.75">
      <c r="A40" s="91"/>
      <c r="B40" s="93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608"/>
      <c r="N40" s="608"/>
      <c r="O40" s="608"/>
      <c r="P40" s="608"/>
      <c r="Q40" s="608"/>
    </row>
    <row r="41" spans="1:17" ht="12.75">
      <c r="A41" s="91"/>
      <c r="B41" s="93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608"/>
      <c r="N41" s="608"/>
      <c r="O41" s="608"/>
      <c r="P41" s="608"/>
      <c r="Q41" s="608"/>
    </row>
    <row r="42" spans="1:17" ht="12.75">
      <c r="A42" s="91"/>
      <c r="B42" s="93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608"/>
      <c r="N42" s="608"/>
      <c r="O42" s="608"/>
      <c r="P42" s="608"/>
      <c r="Q42" s="608"/>
    </row>
    <row r="43" spans="1:17" ht="12.75">
      <c r="A43" s="91"/>
      <c r="B43" s="93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608"/>
      <c r="N43" s="608"/>
      <c r="O43" s="608"/>
      <c r="P43" s="608"/>
      <c r="Q43" s="608"/>
    </row>
    <row r="44" spans="1:17" ht="12.75">
      <c r="A44" s="91"/>
      <c r="B44" s="93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608"/>
      <c r="N44" s="608"/>
      <c r="O44" s="608"/>
      <c r="P44" s="608"/>
      <c r="Q44" s="608"/>
    </row>
    <row r="45" spans="1:17" ht="12.75">
      <c r="A45" s="91"/>
      <c r="B45" s="93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608"/>
      <c r="N45" s="608"/>
      <c r="O45" s="608"/>
      <c r="P45" s="608"/>
      <c r="Q45" s="608"/>
    </row>
    <row r="46" spans="1:17" ht="12.75">
      <c r="A46" s="91"/>
      <c r="B46" s="93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608"/>
      <c r="N46" s="608"/>
      <c r="O46" s="608"/>
      <c r="P46" s="608"/>
      <c r="Q46" s="608"/>
    </row>
    <row r="47" spans="1:17" ht="12.75">
      <c r="A47" s="91"/>
      <c r="B47" s="93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608"/>
      <c r="N47" s="608"/>
      <c r="O47" s="608"/>
      <c r="P47" s="608"/>
      <c r="Q47" s="608"/>
    </row>
    <row r="48" spans="1:17" ht="12.75">
      <c r="A48" s="91"/>
      <c r="B48" s="93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608"/>
      <c r="N48" s="608"/>
      <c r="O48" s="608"/>
      <c r="P48" s="608"/>
      <c r="Q48" s="608"/>
    </row>
    <row r="49" spans="1:17" ht="12.75">
      <c r="A49" s="91"/>
      <c r="B49" s="93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608"/>
      <c r="N49" s="608"/>
      <c r="O49" s="608"/>
      <c r="P49" s="608"/>
      <c r="Q49" s="608"/>
    </row>
    <row r="50" spans="1:17" ht="12.75">
      <c r="A50" s="91"/>
      <c r="B50" s="93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608"/>
      <c r="N50" s="608"/>
      <c r="O50" s="608"/>
      <c r="P50" s="608"/>
      <c r="Q50" s="608"/>
    </row>
    <row r="51" spans="1:17" ht="12.75">
      <c r="A51" s="91"/>
      <c r="B51" s="93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608"/>
      <c r="N51" s="608"/>
      <c r="O51" s="608"/>
      <c r="P51" s="608"/>
      <c r="Q51" s="608"/>
    </row>
    <row r="52" spans="1:17" ht="12.75">
      <c r="A52" s="91"/>
      <c r="B52" s="93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608"/>
      <c r="N52" s="608"/>
      <c r="O52" s="608"/>
      <c r="P52" s="608"/>
      <c r="Q52" s="608"/>
    </row>
    <row r="53" spans="1:17" ht="12.75">
      <c r="A53" s="91"/>
      <c r="B53" s="93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608"/>
      <c r="N53" s="608"/>
      <c r="O53" s="608"/>
      <c r="P53" s="608"/>
      <c r="Q53" s="608"/>
    </row>
    <row r="54" spans="1:17" ht="12.75">
      <c r="A54" s="91"/>
      <c r="B54" s="93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608"/>
      <c r="N54" s="608"/>
      <c r="O54" s="608"/>
      <c r="P54" s="608"/>
      <c r="Q54" s="608"/>
    </row>
    <row r="55" spans="1:17" ht="12.75">
      <c r="A55" s="91"/>
      <c r="B55" s="93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608"/>
      <c r="N55" s="608"/>
      <c r="O55" s="608"/>
      <c r="P55" s="608"/>
      <c r="Q55" s="608"/>
    </row>
    <row r="56" spans="1:17" ht="12.75">
      <c r="A56" s="91"/>
      <c r="B56" s="93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608"/>
      <c r="N56" s="608"/>
      <c r="O56" s="608"/>
      <c r="P56" s="608"/>
      <c r="Q56" s="608"/>
    </row>
    <row r="57" spans="1:17" ht="12.75">
      <c r="A57" s="91"/>
      <c r="B57" s="93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608"/>
      <c r="N57" s="608"/>
      <c r="O57" s="608"/>
      <c r="P57" s="608"/>
      <c r="Q57" s="608"/>
    </row>
    <row r="58" spans="1:17" ht="12.75">
      <c r="A58" s="91"/>
      <c r="B58" s="93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608"/>
      <c r="N58" s="608"/>
      <c r="O58" s="608"/>
      <c r="P58" s="608"/>
      <c r="Q58" s="608"/>
    </row>
    <row r="59" spans="1:17" ht="12.75">
      <c r="A59" s="91"/>
      <c r="B59" s="93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608"/>
      <c r="N59" s="608"/>
      <c r="O59" s="608"/>
      <c r="P59" s="608"/>
      <c r="Q59" s="608"/>
    </row>
    <row r="60" spans="1:17" ht="12.75">
      <c r="A60" s="91"/>
      <c r="B60" s="93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608"/>
      <c r="N60" s="608"/>
      <c r="O60" s="608"/>
      <c r="P60" s="608"/>
      <c r="Q60" s="608"/>
    </row>
    <row r="61" spans="1:17" ht="88.5" customHeight="1">
      <c r="A61" s="91"/>
      <c r="B61" s="93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608"/>
      <c r="N61" s="608"/>
      <c r="O61" s="608"/>
      <c r="P61" s="608"/>
      <c r="Q61" s="608"/>
    </row>
    <row r="62" spans="1:17" ht="12.75">
      <c r="A62" s="91"/>
      <c r="B62" s="93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608"/>
      <c r="N62" s="608"/>
      <c r="O62" s="608"/>
      <c r="P62" s="608"/>
      <c r="Q62" s="608"/>
    </row>
    <row r="63" spans="1:17" ht="12.75">
      <c r="A63" s="91"/>
      <c r="B63" s="93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608"/>
      <c r="N63" s="608"/>
      <c r="O63" s="608"/>
      <c r="P63" s="608"/>
      <c r="Q63" s="608"/>
    </row>
    <row r="64" spans="1:17" ht="12.75">
      <c r="A64" s="91"/>
      <c r="B64" s="93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608"/>
      <c r="N64" s="608"/>
      <c r="O64" s="608"/>
      <c r="P64" s="608"/>
      <c r="Q64" s="608"/>
    </row>
    <row r="65" spans="1:17" ht="12.75">
      <c r="A65" s="91"/>
      <c r="B65" s="9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608"/>
      <c r="N65" s="608"/>
      <c r="O65" s="608"/>
      <c r="P65" s="608"/>
      <c r="Q65" s="608"/>
    </row>
    <row r="66" spans="1:17" ht="12.75">
      <c r="A66" s="91"/>
      <c r="B66" s="93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608"/>
      <c r="N66" s="608"/>
      <c r="O66" s="608"/>
      <c r="P66" s="608"/>
      <c r="Q66" s="608"/>
    </row>
    <row r="67" spans="1:17" ht="12.75">
      <c r="A67" s="91"/>
      <c r="B67" s="93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608"/>
      <c r="N67" s="608"/>
      <c r="O67" s="608"/>
      <c r="P67" s="608"/>
      <c r="Q67" s="608"/>
    </row>
    <row r="68" spans="1:17" ht="12.75">
      <c r="A68" s="91"/>
      <c r="B68" s="93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608"/>
      <c r="N68" s="608"/>
      <c r="O68" s="608"/>
      <c r="P68" s="608"/>
      <c r="Q68" s="608"/>
    </row>
    <row r="69" spans="1:17" ht="12.75">
      <c r="A69" s="91"/>
      <c r="B69" s="93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608"/>
      <c r="N69" s="608"/>
      <c r="O69" s="608"/>
      <c r="P69" s="608"/>
      <c r="Q69" s="608"/>
    </row>
    <row r="70" spans="1:17" ht="12.75">
      <c r="A70" s="91"/>
      <c r="B70" s="93"/>
      <c r="C70" s="598"/>
      <c r="D70" s="95"/>
      <c r="E70" s="95"/>
      <c r="F70" s="95"/>
      <c r="G70" s="95"/>
      <c r="H70" s="95"/>
      <c r="I70" s="95"/>
      <c r="J70" s="95"/>
      <c r="K70" s="95"/>
      <c r="L70" s="95"/>
      <c r="M70" s="608"/>
      <c r="N70" s="608"/>
      <c r="O70" s="608"/>
      <c r="P70" s="608"/>
      <c r="Q70" s="608"/>
    </row>
    <row r="71" spans="1:17" ht="12.75">
      <c r="A71" s="91"/>
      <c r="B71" s="93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608"/>
      <c r="N71" s="608"/>
      <c r="O71" s="608"/>
      <c r="P71" s="608"/>
      <c r="Q71" s="608"/>
    </row>
    <row r="72" spans="1:17" ht="12.75">
      <c r="A72" s="91"/>
      <c r="B72" s="93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608"/>
      <c r="N72" s="608"/>
      <c r="O72" s="608"/>
      <c r="P72" s="608"/>
      <c r="Q72" s="608"/>
    </row>
    <row r="73" spans="1:17" ht="12.75">
      <c r="A73" s="91"/>
      <c r="B73" s="93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608"/>
      <c r="N73" s="608"/>
      <c r="O73" s="608"/>
      <c r="P73" s="608"/>
      <c r="Q73" s="608"/>
    </row>
    <row r="74" spans="1:17" ht="12.75">
      <c r="A74" s="91"/>
      <c r="B74" s="93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608"/>
      <c r="N74" s="608"/>
      <c r="O74" s="608"/>
      <c r="P74" s="608"/>
      <c r="Q74" s="608"/>
    </row>
    <row r="75" spans="1:17" ht="12.75">
      <c r="A75" s="91"/>
      <c r="B75" s="93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608"/>
      <c r="N75" s="608"/>
      <c r="O75" s="608"/>
      <c r="P75" s="608"/>
      <c r="Q75" s="608"/>
    </row>
    <row r="76" spans="1:17" ht="12.75">
      <c r="A76" s="91"/>
      <c r="B76" s="93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608"/>
      <c r="N76" s="608"/>
      <c r="O76" s="608"/>
      <c r="P76" s="608"/>
      <c r="Q76" s="608"/>
    </row>
    <row r="77" spans="1:17" ht="12.75">
      <c r="A77" s="91"/>
      <c r="B77" s="93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608"/>
      <c r="N77" s="608"/>
      <c r="O77" s="608"/>
      <c r="P77" s="608"/>
      <c r="Q77" s="608"/>
    </row>
    <row r="78" spans="1:17" ht="12.75">
      <c r="A78" s="91"/>
      <c r="B78" s="93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608"/>
      <c r="N78" s="608"/>
      <c r="O78" s="608"/>
      <c r="P78" s="608"/>
      <c r="Q78" s="608"/>
    </row>
    <row r="79" spans="1:17" ht="12.75">
      <c r="A79" s="91"/>
      <c r="B79" s="93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608"/>
      <c r="N79" s="608"/>
      <c r="O79" s="608"/>
      <c r="P79" s="608"/>
      <c r="Q79" s="608"/>
    </row>
    <row r="80" spans="1:17" ht="12.75">
      <c r="A80" s="91"/>
      <c r="B80" s="93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608"/>
      <c r="N80" s="608"/>
      <c r="O80" s="608"/>
      <c r="P80" s="608"/>
      <c r="Q80" s="608"/>
    </row>
    <row r="81" spans="1:17" ht="79.5" customHeight="1">
      <c r="A81" s="91"/>
      <c r="B81" s="93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608"/>
      <c r="N81" s="608"/>
      <c r="O81" s="608"/>
      <c r="P81" s="608"/>
      <c r="Q81" s="608"/>
    </row>
    <row r="82" spans="1:17" ht="12.75">
      <c r="A82" s="91"/>
      <c r="B82" s="93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608"/>
      <c r="N82" s="608"/>
      <c r="O82" s="608"/>
      <c r="P82" s="608"/>
      <c r="Q82" s="608"/>
    </row>
    <row r="83" spans="1:17" ht="12.75">
      <c r="A83" s="91"/>
      <c r="B83" s="93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608"/>
      <c r="N83" s="608"/>
      <c r="O83" s="608"/>
      <c r="P83" s="608"/>
      <c r="Q83" s="608"/>
    </row>
    <row r="84" spans="1:17" ht="12.75">
      <c r="A84" s="91"/>
      <c r="B84" s="93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608"/>
      <c r="N84" s="608"/>
      <c r="O84" s="608"/>
      <c r="P84" s="608"/>
      <c r="Q84" s="608"/>
    </row>
    <row r="85" spans="1:17" ht="12.75">
      <c r="A85" s="91"/>
      <c r="B85" s="93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608"/>
      <c r="N85" s="608"/>
      <c r="O85" s="608"/>
      <c r="P85" s="608"/>
      <c r="Q85" s="608"/>
    </row>
    <row r="86" spans="1:17" ht="30" customHeight="1">
      <c r="A86" s="91"/>
      <c r="B86" s="93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608"/>
      <c r="N86" s="608"/>
      <c r="O86" s="608"/>
      <c r="P86" s="608"/>
      <c r="Q86" s="608"/>
    </row>
    <row r="87" spans="1:17" ht="12.75">
      <c r="A87" s="91"/>
      <c r="B87" s="93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608"/>
      <c r="N87" s="608"/>
      <c r="O87" s="608"/>
      <c r="P87" s="608"/>
      <c r="Q87" s="608"/>
    </row>
    <row r="88" spans="1:17" ht="12.75">
      <c r="A88" s="91"/>
      <c r="B88" s="93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608"/>
      <c r="N88" s="608"/>
      <c r="O88" s="608"/>
      <c r="P88" s="608"/>
      <c r="Q88" s="608"/>
    </row>
    <row r="89" spans="1:17" ht="12.75">
      <c r="A89" s="91"/>
      <c r="B89" s="93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608"/>
      <c r="N89" s="608"/>
      <c r="O89" s="608"/>
      <c r="P89" s="608"/>
      <c r="Q89" s="608"/>
    </row>
    <row r="90" spans="1:17" ht="12.75">
      <c r="A90" s="91"/>
      <c r="B90" s="93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608"/>
      <c r="N90" s="608"/>
      <c r="O90" s="608"/>
      <c r="P90" s="608"/>
      <c r="Q90" s="608"/>
    </row>
    <row r="91" spans="1:17" ht="12.75">
      <c r="A91" s="91"/>
      <c r="B91" s="93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608"/>
      <c r="N91" s="608"/>
      <c r="O91" s="608"/>
      <c r="P91" s="608"/>
      <c r="Q91" s="608"/>
    </row>
    <row r="92" spans="1:17" ht="12.75">
      <c r="A92" s="91"/>
      <c r="B92" s="93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608"/>
      <c r="N92" s="608"/>
      <c r="O92" s="608"/>
      <c r="P92" s="608"/>
      <c r="Q92" s="608"/>
    </row>
    <row r="93" spans="1:17" ht="12.75">
      <c r="A93" s="91"/>
      <c r="B93" s="93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608"/>
      <c r="N93" s="608"/>
      <c r="O93" s="608"/>
      <c r="P93" s="608"/>
      <c r="Q93" s="608"/>
    </row>
    <row r="94" spans="1:17" ht="12.75">
      <c r="A94" s="91"/>
      <c r="B94" s="93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608"/>
      <c r="N94" s="608"/>
      <c r="O94" s="608"/>
      <c r="P94" s="608"/>
      <c r="Q94" s="608"/>
    </row>
    <row r="95" spans="1:17" ht="12.75">
      <c r="A95" s="91"/>
      <c r="B95" s="93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608"/>
      <c r="N95" s="608"/>
      <c r="O95" s="608"/>
      <c r="P95" s="608"/>
      <c r="Q95" s="608"/>
    </row>
    <row r="96" spans="1:17" ht="12.75">
      <c r="A96" s="91"/>
      <c r="B96" s="93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608"/>
      <c r="N96" s="608"/>
      <c r="O96" s="608"/>
      <c r="P96" s="608"/>
      <c r="Q96" s="608"/>
    </row>
    <row r="97" spans="1:17" ht="12.75">
      <c r="A97" s="91"/>
      <c r="B97" s="93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608"/>
      <c r="N97" s="608"/>
      <c r="O97" s="608"/>
      <c r="P97" s="608"/>
      <c r="Q97" s="608"/>
    </row>
    <row r="98" spans="1:17" ht="12.75">
      <c r="A98" s="91"/>
      <c r="B98" s="93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608"/>
      <c r="N98" s="608"/>
      <c r="O98" s="608"/>
      <c r="P98" s="608"/>
      <c r="Q98" s="608"/>
    </row>
    <row r="99" spans="1:17" ht="12.75">
      <c r="A99" s="91"/>
      <c r="B99" s="93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608"/>
      <c r="N99" s="608"/>
      <c r="O99" s="608"/>
      <c r="P99" s="608"/>
      <c r="Q99" s="608"/>
    </row>
    <row r="100" spans="1:17" ht="12.75">
      <c r="A100" s="91"/>
      <c r="B100" s="93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608"/>
      <c r="N100" s="608"/>
      <c r="O100" s="608"/>
      <c r="P100" s="608"/>
      <c r="Q100" s="608"/>
    </row>
    <row r="101" spans="1:17" ht="12.75">
      <c r="A101" s="91"/>
      <c r="B101" s="93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608"/>
      <c r="N101" s="608"/>
      <c r="O101" s="608"/>
      <c r="P101" s="608"/>
      <c r="Q101" s="608"/>
    </row>
    <row r="102" spans="1:17" ht="12.75">
      <c r="A102" s="91"/>
      <c r="B102" s="93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608"/>
      <c r="N102" s="608"/>
      <c r="O102" s="608"/>
      <c r="P102" s="608"/>
      <c r="Q102" s="608"/>
    </row>
    <row r="103" spans="1:17" ht="12.75">
      <c r="A103" s="91"/>
      <c r="B103" s="93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608"/>
      <c r="N103" s="608"/>
      <c r="O103" s="608"/>
      <c r="P103" s="608"/>
      <c r="Q103" s="608"/>
    </row>
    <row r="104" spans="1:17" ht="12.75">
      <c r="A104" s="91"/>
      <c r="B104" s="93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608"/>
      <c r="N104" s="608"/>
      <c r="O104" s="608"/>
      <c r="P104" s="608"/>
      <c r="Q104" s="608"/>
    </row>
    <row r="105" spans="1:17" ht="12.75">
      <c r="A105" s="91"/>
      <c r="B105" s="93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608"/>
      <c r="N105" s="608"/>
      <c r="O105" s="608"/>
      <c r="P105" s="608"/>
      <c r="Q105" s="608"/>
    </row>
    <row r="106" spans="1:17" ht="12.75">
      <c r="A106" s="91"/>
      <c r="B106" s="93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608"/>
      <c r="N106" s="608"/>
      <c r="O106" s="608"/>
      <c r="P106" s="608"/>
      <c r="Q106" s="608"/>
    </row>
    <row r="107" spans="1:17" ht="12.75">
      <c r="A107" s="91"/>
      <c r="B107" s="93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608"/>
      <c r="N107" s="608"/>
      <c r="O107" s="608"/>
      <c r="P107" s="608"/>
      <c r="Q107" s="608"/>
    </row>
    <row r="108" spans="1:17" ht="12.75">
      <c r="A108" s="91"/>
      <c r="B108" s="93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608"/>
      <c r="N108" s="608"/>
      <c r="O108" s="608"/>
      <c r="P108" s="608"/>
      <c r="Q108" s="608"/>
    </row>
    <row r="109" spans="1:17" ht="3" customHeight="1">
      <c r="A109" s="91"/>
      <c r="B109" s="93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608"/>
      <c r="N109" s="608"/>
      <c r="O109" s="608"/>
      <c r="P109" s="608"/>
      <c r="Q109" s="608"/>
    </row>
    <row r="110" spans="1:17" ht="12.75">
      <c r="A110" s="91"/>
      <c r="B110" s="91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608"/>
      <c r="N110" s="608"/>
      <c r="O110" s="608"/>
      <c r="P110" s="608"/>
      <c r="Q110" s="608"/>
    </row>
    <row r="111" spans="1:17" ht="12.75">
      <c r="A111" s="91"/>
      <c r="B111" s="91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608"/>
      <c r="N111" s="608"/>
      <c r="O111" s="608"/>
      <c r="P111" s="608"/>
      <c r="Q111" s="608"/>
    </row>
    <row r="112" spans="1:17" ht="12.75">
      <c r="A112" s="91"/>
      <c r="B112" s="91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608"/>
      <c r="N112" s="608"/>
      <c r="O112" s="608"/>
      <c r="P112" s="608"/>
      <c r="Q112" s="608"/>
    </row>
    <row r="113" spans="1:17" s="95" customFormat="1" ht="12.75">
      <c r="A113" s="91"/>
      <c r="M113" s="608"/>
      <c r="N113" s="608"/>
      <c r="O113" s="608"/>
      <c r="P113" s="608"/>
      <c r="Q113" s="608"/>
    </row>
    <row r="114" spans="1:17" s="95" customFormat="1" ht="12.75">
      <c r="A114" s="91"/>
      <c r="M114" s="608"/>
      <c r="N114" s="608"/>
      <c r="O114" s="608"/>
      <c r="P114" s="608"/>
      <c r="Q114" s="608"/>
    </row>
    <row r="115" spans="1:17" s="95" customFormat="1" ht="12.75">
      <c r="A115" s="91"/>
      <c r="M115" s="608"/>
      <c r="N115" s="608"/>
      <c r="O115" s="608"/>
      <c r="P115" s="608"/>
      <c r="Q115" s="608"/>
    </row>
    <row r="116" spans="1:17" s="95" customFormat="1" ht="12.75">
      <c r="A116" s="91"/>
      <c r="M116" s="608"/>
      <c r="N116" s="608"/>
      <c r="O116" s="608"/>
      <c r="P116" s="608"/>
      <c r="Q116" s="608"/>
    </row>
    <row r="117" spans="1:17" s="95" customFormat="1" ht="12.75">
      <c r="A117" s="91"/>
      <c r="M117" s="608"/>
      <c r="N117" s="608"/>
      <c r="O117" s="608"/>
      <c r="P117" s="608"/>
      <c r="Q117" s="608"/>
    </row>
    <row r="118" spans="1:17" s="95" customFormat="1" ht="12.75">
      <c r="A118" s="91"/>
      <c r="M118" s="608"/>
      <c r="N118" s="608"/>
      <c r="O118" s="608"/>
      <c r="P118" s="608"/>
      <c r="Q118" s="608"/>
    </row>
    <row r="119" spans="1:17" s="95" customFormat="1" ht="12.75">
      <c r="A119" s="91"/>
      <c r="M119" s="608"/>
      <c r="N119" s="608"/>
      <c r="O119" s="608"/>
      <c r="P119" s="608"/>
      <c r="Q119" s="608"/>
    </row>
    <row r="120" spans="1:17" s="95" customFormat="1" ht="12.75">
      <c r="A120" s="91"/>
      <c r="M120" s="608"/>
      <c r="N120" s="608"/>
      <c r="O120" s="608"/>
      <c r="P120" s="608"/>
      <c r="Q120" s="608"/>
    </row>
    <row r="121" spans="1:17" s="95" customFormat="1" ht="12.75">
      <c r="A121" s="91"/>
      <c r="M121" s="608"/>
      <c r="N121" s="608"/>
      <c r="O121" s="608"/>
      <c r="P121" s="608"/>
      <c r="Q121" s="608"/>
    </row>
    <row r="122" spans="1:17" s="95" customFormat="1" ht="12.75">
      <c r="A122" s="91"/>
      <c r="M122" s="608"/>
      <c r="N122" s="608"/>
      <c r="O122" s="608"/>
      <c r="P122" s="608"/>
      <c r="Q122" s="608"/>
    </row>
    <row r="123" spans="1:17" s="95" customFormat="1" ht="12.75">
      <c r="A123" s="91"/>
      <c r="M123" s="608"/>
      <c r="N123" s="608"/>
      <c r="O123" s="608"/>
      <c r="P123" s="608"/>
      <c r="Q123" s="608"/>
    </row>
    <row r="124" spans="1:17" s="95" customFormat="1" ht="12.75">
      <c r="A124" s="91"/>
      <c r="M124" s="608"/>
      <c r="N124" s="608"/>
      <c r="O124" s="608"/>
      <c r="P124" s="608"/>
      <c r="Q124" s="608"/>
    </row>
    <row r="125" spans="1:17" s="95" customFormat="1" ht="12.75">
      <c r="A125" s="91"/>
      <c r="M125" s="608"/>
      <c r="N125" s="608"/>
      <c r="O125" s="608"/>
      <c r="P125" s="608"/>
      <c r="Q125" s="608"/>
    </row>
    <row r="126" spans="1:17" s="95" customFormat="1" ht="12.75">
      <c r="A126" s="91"/>
      <c r="M126" s="608"/>
      <c r="N126" s="608"/>
      <c r="O126" s="608"/>
      <c r="P126" s="608"/>
      <c r="Q126" s="608"/>
    </row>
    <row r="127" spans="1:17" ht="12.75">
      <c r="A127" s="91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608"/>
      <c r="N127" s="608"/>
      <c r="O127" s="608"/>
      <c r="P127" s="608"/>
      <c r="Q127" s="608"/>
    </row>
    <row r="128" spans="1:17" ht="12.75">
      <c r="A128" s="91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608"/>
      <c r="N128" s="608"/>
      <c r="O128" s="608"/>
      <c r="P128" s="608"/>
      <c r="Q128" s="608"/>
    </row>
    <row r="129" spans="1:17" ht="12.75">
      <c r="A129" s="91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608"/>
      <c r="N129" s="608"/>
      <c r="O129" s="608"/>
      <c r="P129" s="608"/>
      <c r="Q129" s="608"/>
    </row>
    <row r="130" spans="1:17" ht="12.75">
      <c r="A130" s="91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608"/>
      <c r="N130" s="608"/>
      <c r="O130" s="608"/>
      <c r="P130" s="608"/>
      <c r="Q130" s="608"/>
    </row>
    <row r="131" spans="1:17" ht="12.75">
      <c r="A131" s="91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608"/>
      <c r="N131" s="608"/>
      <c r="O131" s="608"/>
      <c r="P131" s="608"/>
      <c r="Q131" s="608"/>
    </row>
    <row r="132" spans="1:17" ht="12.75">
      <c r="A132" s="91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608"/>
      <c r="N132" s="608"/>
      <c r="O132" s="608"/>
      <c r="P132" s="608"/>
      <c r="Q132" s="608"/>
    </row>
    <row r="133" spans="1:17" ht="12.75">
      <c r="A133" s="91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608"/>
      <c r="N133" s="608"/>
      <c r="O133" s="608"/>
      <c r="P133" s="608"/>
      <c r="Q133" s="608"/>
    </row>
    <row r="134" spans="1:17" ht="12.75">
      <c r="A134" s="91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608"/>
      <c r="N134" s="608"/>
      <c r="O134" s="608"/>
      <c r="P134" s="608"/>
      <c r="Q134" s="608"/>
    </row>
    <row r="135" spans="1:17" ht="12.75">
      <c r="A135" s="91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608"/>
      <c r="N135" s="608"/>
      <c r="O135" s="608"/>
      <c r="P135" s="608"/>
      <c r="Q135" s="608"/>
    </row>
    <row r="136" spans="1:17" ht="12.75">
      <c r="A136" s="91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608"/>
      <c r="N136" s="608"/>
      <c r="O136" s="608"/>
      <c r="P136" s="608"/>
      <c r="Q136" s="608"/>
    </row>
    <row r="137" spans="1:17" ht="12.75">
      <c r="A137" s="91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608"/>
      <c r="N137" s="608"/>
      <c r="O137" s="608"/>
      <c r="P137" s="608"/>
      <c r="Q137" s="608"/>
    </row>
    <row r="138" spans="1:17" ht="12.75">
      <c r="A138" s="91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608"/>
      <c r="N138" s="608"/>
      <c r="O138" s="608"/>
      <c r="P138" s="608"/>
      <c r="Q138" s="608"/>
    </row>
    <row r="139" spans="1:17" ht="12.75">
      <c r="A139" s="91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608"/>
      <c r="N139" s="608"/>
      <c r="O139" s="608"/>
      <c r="P139" s="608"/>
      <c r="Q139" s="608"/>
    </row>
    <row r="140" spans="1:17" ht="12.75">
      <c r="A140" s="91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608"/>
      <c r="N140" s="608"/>
      <c r="O140" s="608"/>
      <c r="P140" s="608"/>
      <c r="Q140" s="608"/>
    </row>
    <row r="141" spans="1:17" ht="12.75">
      <c r="A141" s="91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608"/>
      <c r="N141" s="608"/>
      <c r="O141" s="608"/>
      <c r="P141" s="608"/>
      <c r="Q141" s="608"/>
    </row>
    <row r="142" spans="1:17" ht="12.75">
      <c r="A142" s="91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608"/>
      <c r="N142" s="608"/>
      <c r="O142" s="608"/>
      <c r="P142" s="608"/>
      <c r="Q142" s="608"/>
    </row>
    <row r="143" spans="1:17" ht="12.75">
      <c r="A143" s="91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608"/>
      <c r="N143" s="608"/>
      <c r="O143" s="608"/>
      <c r="P143" s="608"/>
      <c r="Q143" s="608"/>
    </row>
    <row r="144" spans="1:17" ht="12.75">
      <c r="A144" s="91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608"/>
      <c r="N144" s="608"/>
      <c r="O144" s="608"/>
      <c r="P144" s="608"/>
      <c r="Q144" s="608"/>
    </row>
    <row r="145" spans="1:17" ht="12.75">
      <c r="A145" s="91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608"/>
      <c r="N145" s="608"/>
      <c r="O145" s="608"/>
      <c r="P145" s="608"/>
      <c r="Q145" s="608"/>
    </row>
    <row r="146" spans="1:17" ht="12.75">
      <c r="A146" s="91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608"/>
      <c r="N146" s="608"/>
      <c r="O146" s="608"/>
      <c r="P146" s="608"/>
      <c r="Q146" s="608"/>
    </row>
    <row r="147" spans="1:17" ht="12.75">
      <c r="A147" s="91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608"/>
      <c r="N147" s="608"/>
      <c r="O147" s="608"/>
      <c r="P147" s="608"/>
      <c r="Q147" s="608"/>
    </row>
    <row r="148" spans="3:12" s="91" customFormat="1" ht="12.75"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1:17" ht="12.75">
      <c r="A149" s="91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608"/>
      <c r="N149" s="608"/>
      <c r="O149" s="608"/>
      <c r="P149" s="608"/>
      <c r="Q149" s="608"/>
    </row>
    <row r="150" spans="1:17" ht="12.75">
      <c r="A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608"/>
      <c r="O150" s="608"/>
      <c r="P150" s="608"/>
      <c r="Q150" s="608"/>
    </row>
    <row r="151" spans="3:17" ht="12.75">
      <c r="C151" s="609"/>
      <c r="D151" s="609"/>
      <c r="E151" s="609"/>
      <c r="F151" s="609"/>
      <c r="G151" s="609"/>
      <c r="H151" s="609"/>
      <c r="I151" s="609"/>
      <c r="J151" s="609"/>
      <c r="K151" s="609"/>
      <c r="L151" s="609"/>
      <c r="M151" s="608"/>
      <c r="N151" s="608"/>
      <c r="O151" s="608"/>
      <c r="P151" s="608"/>
      <c r="Q151" s="608"/>
    </row>
    <row r="152" spans="3:17" ht="12.75">
      <c r="C152" s="609"/>
      <c r="D152" s="609"/>
      <c r="E152" s="609"/>
      <c r="F152" s="609"/>
      <c r="G152" s="609"/>
      <c r="H152" s="609"/>
      <c r="I152" s="609"/>
      <c r="J152" s="609"/>
      <c r="K152" s="609"/>
      <c r="L152" s="609"/>
      <c r="M152" s="608"/>
      <c r="N152" s="608"/>
      <c r="O152" s="608"/>
      <c r="P152" s="608"/>
      <c r="Q152" s="608"/>
    </row>
    <row r="153" spans="3:17" ht="12.75">
      <c r="C153" s="609"/>
      <c r="D153" s="609"/>
      <c r="E153" s="609"/>
      <c r="F153" s="609"/>
      <c r="G153" s="609"/>
      <c r="H153" s="609"/>
      <c r="I153" s="609"/>
      <c r="J153" s="609"/>
      <c r="K153" s="609"/>
      <c r="L153" s="609"/>
      <c r="M153" s="608"/>
      <c r="N153" s="608"/>
      <c r="O153" s="608"/>
      <c r="P153" s="608"/>
      <c r="Q153" s="608"/>
    </row>
    <row r="154" spans="3:17" ht="12.75">
      <c r="C154" s="609"/>
      <c r="D154" s="609"/>
      <c r="E154" s="609"/>
      <c r="F154" s="609"/>
      <c r="G154" s="609"/>
      <c r="H154" s="609"/>
      <c r="I154" s="609"/>
      <c r="J154" s="609"/>
      <c r="K154" s="609"/>
      <c r="L154" s="609"/>
      <c r="M154" s="608"/>
      <c r="N154" s="608"/>
      <c r="O154" s="608"/>
      <c r="P154" s="608"/>
      <c r="Q154" s="608"/>
    </row>
    <row r="155" spans="3:17" ht="12.75">
      <c r="C155" s="609"/>
      <c r="D155" s="609"/>
      <c r="E155" s="609"/>
      <c r="F155" s="609"/>
      <c r="G155" s="609"/>
      <c r="H155" s="609"/>
      <c r="I155" s="609"/>
      <c r="J155" s="609"/>
      <c r="K155" s="609"/>
      <c r="L155" s="609"/>
      <c r="M155" s="608"/>
      <c r="N155" s="608"/>
      <c r="O155" s="608"/>
      <c r="P155" s="608"/>
      <c r="Q155" s="608"/>
    </row>
    <row r="156" spans="3:17" ht="12.75">
      <c r="C156" s="609"/>
      <c r="D156" s="609"/>
      <c r="E156" s="609"/>
      <c r="F156" s="609"/>
      <c r="G156" s="609"/>
      <c r="H156" s="609"/>
      <c r="I156" s="609"/>
      <c r="J156" s="609"/>
      <c r="K156" s="609"/>
      <c r="L156" s="609"/>
      <c r="M156" s="608"/>
      <c r="N156" s="608"/>
      <c r="O156" s="608"/>
      <c r="P156" s="608"/>
      <c r="Q156" s="608"/>
    </row>
    <row r="157" spans="3:17" ht="12.75">
      <c r="C157" s="609"/>
      <c r="D157" s="609"/>
      <c r="E157" s="609"/>
      <c r="F157" s="609"/>
      <c r="G157" s="609"/>
      <c r="H157" s="609"/>
      <c r="I157" s="609"/>
      <c r="J157" s="609"/>
      <c r="K157" s="609"/>
      <c r="L157" s="609"/>
      <c r="M157" s="608"/>
      <c r="N157" s="608"/>
      <c r="O157" s="608"/>
      <c r="P157" s="608"/>
      <c r="Q157" s="608"/>
    </row>
    <row r="158" spans="3:17" ht="12.75">
      <c r="C158" s="609"/>
      <c r="D158" s="609"/>
      <c r="E158" s="609"/>
      <c r="F158" s="609"/>
      <c r="G158" s="609"/>
      <c r="H158" s="609"/>
      <c r="I158" s="609"/>
      <c r="J158" s="609"/>
      <c r="K158" s="609"/>
      <c r="L158" s="609"/>
      <c r="M158" s="608"/>
      <c r="N158" s="608"/>
      <c r="O158" s="608"/>
      <c r="P158" s="608"/>
      <c r="Q158" s="608"/>
    </row>
    <row r="159" spans="3:17" ht="12.75">
      <c r="C159" s="609"/>
      <c r="D159" s="609"/>
      <c r="E159" s="609"/>
      <c r="F159" s="609"/>
      <c r="G159" s="609"/>
      <c r="H159" s="609"/>
      <c r="I159" s="609"/>
      <c r="J159" s="609"/>
      <c r="K159" s="609"/>
      <c r="L159" s="609"/>
      <c r="M159" s="608"/>
      <c r="N159" s="608"/>
      <c r="O159" s="608"/>
      <c r="P159" s="608"/>
      <c r="Q159" s="608"/>
    </row>
    <row r="160" spans="3:17" ht="12.75">
      <c r="C160" s="609"/>
      <c r="D160" s="609"/>
      <c r="E160" s="609"/>
      <c r="F160" s="609"/>
      <c r="G160" s="609"/>
      <c r="H160" s="609"/>
      <c r="I160" s="609"/>
      <c r="J160" s="609"/>
      <c r="K160" s="609"/>
      <c r="L160" s="609"/>
      <c r="M160" s="608"/>
      <c r="N160" s="608"/>
      <c r="O160" s="608"/>
      <c r="P160" s="608"/>
      <c r="Q160" s="608"/>
    </row>
    <row r="161" spans="3:17" ht="12.75">
      <c r="C161" s="609"/>
      <c r="D161" s="609"/>
      <c r="E161" s="609"/>
      <c r="F161" s="609"/>
      <c r="G161" s="609"/>
      <c r="H161" s="609"/>
      <c r="I161" s="609"/>
      <c r="J161" s="609"/>
      <c r="K161" s="609"/>
      <c r="L161" s="609"/>
      <c r="M161" s="608"/>
      <c r="N161" s="608"/>
      <c r="O161" s="608"/>
      <c r="P161" s="608"/>
      <c r="Q161" s="608"/>
    </row>
    <row r="162" spans="13:17" ht="12.75">
      <c r="M162" s="608"/>
      <c r="N162" s="608"/>
      <c r="O162" s="608"/>
      <c r="P162" s="608"/>
      <c r="Q162" s="608"/>
    </row>
    <row r="163" spans="13:17" ht="12.75">
      <c r="M163" s="608"/>
      <c r="N163" s="608"/>
      <c r="O163" s="608"/>
      <c r="P163" s="608"/>
      <c r="Q163" s="608"/>
    </row>
    <row r="164" spans="13:17" ht="12.75">
      <c r="M164" s="608"/>
      <c r="N164" s="608"/>
      <c r="O164" s="608"/>
      <c r="P164" s="608"/>
      <c r="Q164" s="608"/>
    </row>
  </sheetData>
  <mergeCells count="1">
    <mergeCell ref="D3:K3"/>
  </mergeCells>
  <printOptions horizontalCentered="1"/>
  <pageMargins left="0.4330708661417323" right="0.4724409448818898" top="0.33" bottom="0.6692913385826772" header="0.31496062992125984" footer="0.4724409448818898"/>
  <pageSetup fitToWidth="0" horizontalDpi="600" verticalDpi="600" orientation="portrait" paperSize="9" scale="92" r:id="rId4"/>
  <rowBreaks count="1" manualBreakCount="1">
    <brk id="61" max="11" man="1"/>
  </rowBreaks>
  <drawing r:id="rId3"/>
  <legacyDrawing r:id="rId2"/>
  <oleObjects>
    <oleObject progId="MSPhotoEd.3" shapeId="6416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F45"/>
  <sheetViews>
    <sheetView view="pageBreakPreview" zoomScale="75" zoomScaleNormal="66" zoomScaleSheetLayoutView="75" workbookViewId="0" topLeftCell="A1">
      <selection activeCell="E38" sqref="E38"/>
    </sheetView>
  </sheetViews>
  <sheetFormatPr defaultColWidth="9.140625" defaultRowHeight="12.75"/>
  <cols>
    <col min="1" max="1" width="10.140625" style="41" customWidth="1"/>
    <col min="2" max="2" width="4.421875" style="41" customWidth="1"/>
    <col min="3" max="3" width="5.140625" style="41" customWidth="1"/>
    <col min="4" max="4" width="3.7109375" style="41" customWidth="1"/>
    <col min="5" max="6" width="3.8515625" style="41" customWidth="1"/>
    <col min="7" max="7" width="4.00390625" style="41" customWidth="1"/>
    <col min="8" max="8" width="4.28125" style="41" customWidth="1"/>
    <col min="9" max="9" width="4.00390625" style="41" customWidth="1"/>
    <col min="10" max="10" width="3.57421875" style="41" customWidth="1"/>
    <col min="11" max="11" width="4.28125" style="41" customWidth="1"/>
    <col min="12" max="14" width="3.8515625" style="41" customWidth="1"/>
    <col min="15" max="15" width="4.00390625" style="41" customWidth="1"/>
    <col min="16" max="16" width="3.8515625" style="41" customWidth="1"/>
    <col min="17" max="17" width="3.7109375" style="41" customWidth="1"/>
    <col min="18" max="18" width="4.28125" style="41" customWidth="1"/>
    <col min="19" max="19" width="4.00390625" style="41" customWidth="1"/>
    <col min="20" max="20" width="4.28125" style="41" customWidth="1"/>
    <col min="21" max="21" width="4.00390625" style="41" customWidth="1"/>
    <col min="22" max="22" width="3.57421875" style="41" customWidth="1"/>
    <col min="23" max="23" width="4.28125" style="41" customWidth="1"/>
    <col min="24" max="26" width="3.8515625" style="41" customWidth="1"/>
    <col min="27" max="27" width="4.00390625" style="41" customWidth="1"/>
    <col min="28" max="28" width="3.8515625" style="41" customWidth="1"/>
    <col min="29" max="29" width="3.7109375" style="41" customWidth="1"/>
    <col min="30" max="30" width="4.28125" style="41" customWidth="1"/>
    <col min="31" max="31" width="4.00390625" style="41" customWidth="1"/>
    <col min="32" max="32" width="4.28125" style="41" customWidth="1"/>
    <col min="33" max="33" width="4.00390625" style="41" customWidth="1"/>
    <col min="34" max="34" width="3.57421875" style="41" customWidth="1"/>
    <col min="35" max="35" width="4.28125" style="41" customWidth="1"/>
    <col min="36" max="38" width="3.8515625" style="41" customWidth="1"/>
    <col min="39" max="39" width="4.00390625" style="41" customWidth="1"/>
    <col min="40" max="16384" width="9.140625" style="41" customWidth="1"/>
  </cols>
  <sheetData>
    <row r="1" spans="4:136" ht="15.75">
      <c r="D1" s="122" t="s">
        <v>273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</row>
    <row r="2" spans="1:136" ht="13.5" thickBot="1">
      <c r="A2" s="121"/>
      <c r="B2" s="121"/>
      <c r="C2" s="121"/>
      <c r="D2" s="97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</row>
    <row r="3" spans="1:136" s="46" customFormat="1" ht="12.75" customHeight="1">
      <c r="A3" s="615" t="s">
        <v>169</v>
      </c>
      <c r="B3" s="611" t="s">
        <v>255</v>
      </c>
      <c r="C3" s="611" t="s">
        <v>170</v>
      </c>
      <c r="D3" s="280" t="s">
        <v>4</v>
      </c>
      <c r="E3" s="281"/>
      <c r="F3" s="281"/>
      <c r="G3" s="282" t="s">
        <v>5</v>
      </c>
      <c r="H3" s="282"/>
      <c r="I3" s="282"/>
      <c r="J3" s="282" t="s">
        <v>6</v>
      </c>
      <c r="K3" s="282"/>
      <c r="L3" s="282"/>
      <c r="M3" s="282" t="s">
        <v>7</v>
      </c>
      <c r="N3" s="282"/>
      <c r="O3" s="282"/>
      <c r="P3" s="282" t="s">
        <v>8</v>
      </c>
      <c r="Q3" s="282"/>
      <c r="R3" s="282"/>
      <c r="S3" s="282" t="s">
        <v>9</v>
      </c>
      <c r="T3" s="282"/>
      <c r="U3" s="282"/>
      <c r="V3" s="282" t="s">
        <v>10</v>
      </c>
      <c r="W3" s="282"/>
      <c r="X3" s="282"/>
      <c r="Y3" s="282" t="s">
        <v>11</v>
      </c>
      <c r="Z3" s="282"/>
      <c r="AA3" s="282"/>
      <c r="AB3" s="282" t="s">
        <v>12</v>
      </c>
      <c r="AC3" s="282"/>
      <c r="AD3" s="282"/>
      <c r="AE3" s="282" t="s">
        <v>13</v>
      </c>
      <c r="AF3" s="282"/>
      <c r="AG3" s="282"/>
      <c r="AH3" s="282" t="s">
        <v>14</v>
      </c>
      <c r="AI3" s="282"/>
      <c r="AJ3" s="282"/>
      <c r="AK3" s="282" t="s">
        <v>15</v>
      </c>
      <c r="AL3" s="282"/>
      <c r="AM3" s="287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</row>
    <row r="4" spans="1:136" s="248" customFormat="1" ht="12.75">
      <c r="A4" s="616"/>
      <c r="B4" s="611"/>
      <c r="C4" s="611"/>
      <c r="D4" s="283">
        <v>1</v>
      </c>
      <c r="E4" s="284">
        <v>2</v>
      </c>
      <c r="F4" s="36">
        <v>3</v>
      </c>
      <c r="G4" s="284">
        <v>4</v>
      </c>
      <c r="H4" s="36">
        <v>5</v>
      </c>
      <c r="I4" s="284">
        <v>6</v>
      </c>
      <c r="J4" s="36">
        <v>7</v>
      </c>
      <c r="K4" s="284">
        <v>8</v>
      </c>
      <c r="L4" s="36">
        <v>9</v>
      </c>
      <c r="M4" s="284">
        <v>10</v>
      </c>
      <c r="N4" s="36">
        <v>11</v>
      </c>
      <c r="O4" s="284">
        <v>12</v>
      </c>
      <c r="P4" s="36">
        <v>13</v>
      </c>
      <c r="Q4" s="284">
        <v>14</v>
      </c>
      <c r="R4" s="36">
        <v>15</v>
      </c>
      <c r="S4" s="284">
        <v>16</v>
      </c>
      <c r="T4" s="36">
        <v>17</v>
      </c>
      <c r="U4" s="284">
        <v>18</v>
      </c>
      <c r="V4" s="36">
        <v>19</v>
      </c>
      <c r="W4" s="284">
        <v>20</v>
      </c>
      <c r="X4" s="36">
        <v>21</v>
      </c>
      <c r="Y4" s="284">
        <v>22</v>
      </c>
      <c r="Z4" s="36">
        <v>23</v>
      </c>
      <c r="AA4" s="284">
        <v>24</v>
      </c>
      <c r="AB4" s="36">
        <v>25</v>
      </c>
      <c r="AC4" s="284">
        <v>26</v>
      </c>
      <c r="AD4" s="36">
        <v>27</v>
      </c>
      <c r="AE4" s="284">
        <v>28</v>
      </c>
      <c r="AF4" s="36">
        <v>29</v>
      </c>
      <c r="AG4" s="284">
        <v>30</v>
      </c>
      <c r="AH4" s="36">
        <v>31</v>
      </c>
      <c r="AI4" s="284">
        <v>32</v>
      </c>
      <c r="AJ4" s="36">
        <v>33</v>
      </c>
      <c r="AK4" s="284">
        <v>34</v>
      </c>
      <c r="AL4" s="36">
        <v>35</v>
      </c>
      <c r="AM4" s="288">
        <v>36</v>
      </c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</row>
    <row r="5" spans="1:136" s="250" customFormat="1" ht="12.75">
      <c r="A5" s="616"/>
      <c r="B5" s="612"/>
      <c r="C5" s="612"/>
      <c r="D5" s="285">
        <f>'1-Plan'!R7</f>
        <v>38018.04</v>
      </c>
      <c r="E5" s="285">
        <f>DATE(YEAR(D5),MONTH(D5)+1,1)</f>
        <v>38047</v>
      </c>
      <c r="F5" s="286">
        <f>DATE(YEAR(E5),MONTH(E5)+1,1)</f>
        <v>38078</v>
      </c>
      <c r="G5" s="286">
        <f aca="true" t="shared" si="0" ref="G5:AM5">DATE(YEAR(F5),MONTH(F5)+1,1)</f>
        <v>38108</v>
      </c>
      <c r="H5" s="286">
        <f t="shared" si="0"/>
        <v>38139</v>
      </c>
      <c r="I5" s="286">
        <f t="shared" si="0"/>
        <v>38169</v>
      </c>
      <c r="J5" s="286">
        <f t="shared" si="0"/>
        <v>38200</v>
      </c>
      <c r="K5" s="286">
        <f t="shared" si="0"/>
        <v>38231</v>
      </c>
      <c r="L5" s="286">
        <f t="shared" si="0"/>
        <v>38261</v>
      </c>
      <c r="M5" s="286">
        <f t="shared" si="0"/>
        <v>38292</v>
      </c>
      <c r="N5" s="286">
        <f t="shared" si="0"/>
        <v>38322</v>
      </c>
      <c r="O5" s="286">
        <f t="shared" si="0"/>
        <v>38353</v>
      </c>
      <c r="P5" s="286">
        <f t="shared" si="0"/>
        <v>38384</v>
      </c>
      <c r="Q5" s="286">
        <f t="shared" si="0"/>
        <v>38412</v>
      </c>
      <c r="R5" s="286">
        <f t="shared" si="0"/>
        <v>38443</v>
      </c>
      <c r="S5" s="286">
        <f t="shared" si="0"/>
        <v>38473</v>
      </c>
      <c r="T5" s="286">
        <f t="shared" si="0"/>
        <v>38504</v>
      </c>
      <c r="U5" s="286">
        <f t="shared" si="0"/>
        <v>38534</v>
      </c>
      <c r="V5" s="286">
        <f t="shared" si="0"/>
        <v>38565</v>
      </c>
      <c r="W5" s="286">
        <f t="shared" si="0"/>
        <v>38596</v>
      </c>
      <c r="X5" s="286">
        <f t="shared" si="0"/>
        <v>38626</v>
      </c>
      <c r="Y5" s="286">
        <f t="shared" si="0"/>
        <v>38657</v>
      </c>
      <c r="Z5" s="286">
        <f t="shared" si="0"/>
        <v>38687</v>
      </c>
      <c r="AA5" s="286">
        <f t="shared" si="0"/>
        <v>38718</v>
      </c>
      <c r="AB5" s="286">
        <f t="shared" si="0"/>
        <v>38749</v>
      </c>
      <c r="AC5" s="286">
        <f t="shared" si="0"/>
        <v>38777</v>
      </c>
      <c r="AD5" s="286">
        <f t="shared" si="0"/>
        <v>38808</v>
      </c>
      <c r="AE5" s="286">
        <f t="shared" si="0"/>
        <v>38838</v>
      </c>
      <c r="AF5" s="286">
        <f t="shared" si="0"/>
        <v>38869</v>
      </c>
      <c r="AG5" s="286">
        <f t="shared" si="0"/>
        <v>38899</v>
      </c>
      <c r="AH5" s="286">
        <f t="shared" si="0"/>
        <v>38930</v>
      </c>
      <c r="AI5" s="286">
        <f t="shared" si="0"/>
        <v>38961</v>
      </c>
      <c r="AJ5" s="286">
        <f t="shared" si="0"/>
        <v>38991</v>
      </c>
      <c r="AK5" s="286">
        <f t="shared" si="0"/>
        <v>39022</v>
      </c>
      <c r="AL5" s="286">
        <f t="shared" si="0"/>
        <v>39052</v>
      </c>
      <c r="AM5" s="286">
        <f t="shared" si="0"/>
        <v>39083</v>
      </c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249"/>
    </row>
    <row r="6" spans="1:136" ht="25.5" customHeight="1">
      <c r="A6" s="284" t="s">
        <v>177</v>
      </c>
      <c r="B6" s="251">
        <v>1</v>
      </c>
      <c r="C6" s="251">
        <v>10</v>
      </c>
      <c r="D6" s="379" t="str">
        <f>IF(AND(D$4&gt;=$B6,D$4&lt;=$B6+$C6-1,$B6&lt;='1-Plan'!$R$5,D$4&lt;='1-Plan'!$R$5)," ","")</f>
        <v> </v>
      </c>
      <c r="E6" s="379" t="str">
        <f>IF(AND(E$4&gt;=$B6,E$4&lt;=$B6+$C6-1,$B6&lt;='1-Plan'!$R$5,E$4&lt;='1-Plan'!$R$5)," ","")</f>
        <v> </v>
      </c>
      <c r="F6" s="379" t="str">
        <f>IF(AND(F$4&gt;=$B6,F$4&lt;=$B6+$C6-1,$B6&lt;='1-Plan'!$R$5,F$4&lt;='1-Plan'!$R$5)," ","")</f>
        <v> </v>
      </c>
      <c r="G6" s="379" t="str">
        <f>IF(AND(G$4&gt;=$B6,G$4&lt;=$B6+$C6-1,$B6&lt;='1-Plan'!$R$5,G$4&lt;='1-Plan'!$R$5)," ","")</f>
        <v> </v>
      </c>
      <c r="H6" s="379" t="str">
        <f>IF(AND(H$4&gt;=$B6,H$4&lt;=$B6+$C6-1,$B6&lt;='1-Plan'!$R$5,H$4&lt;='1-Plan'!$R$5)," ","")</f>
        <v> </v>
      </c>
      <c r="I6" s="379" t="str">
        <f>IF(AND(I$4&gt;=$B6,I$4&lt;=$B6+$C6-1,$B6&lt;='1-Plan'!$R$5,I$4&lt;='1-Plan'!$R$5)," ","")</f>
        <v> </v>
      </c>
      <c r="J6" s="379" t="str">
        <f>IF(AND(J$4&gt;=$B6,J$4&lt;=$B6+$C6-1,$B6&lt;='1-Plan'!$R$5,J$4&lt;='1-Plan'!$R$5)," ","")</f>
        <v> </v>
      </c>
      <c r="K6" s="379" t="str">
        <f>IF(AND(K$4&gt;=$B6,K$4&lt;=$B6+$C6-1,$B6&lt;='1-Plan'!$R$5,K$4&lt;='1-Plan'!$R$5)," ","")</f>
        <v> </v>
      </c>
      <c r="L6" s="379" t="str">
        <f>IF(AND(L$4&gt;=$B6,L$4&lt;=$B6+$C6-1,$B6&lt;='1-Plan'!$R$5,L$4&lt;='1-Plan'!$R$5)," ","")</f>
        <v> </v>
      </c>
      <c r="M6" s="379" t="str">
        <f>IF(AND(M$4&gt;=$B6,M$4&lt;=$B6+$C6-1,$B6&lt;='1-Plan'!$R$5,M$4&lt;='1-Plan'!$R$5)," ","")</f>
        <v> </v>
      </c>
      <c r="N6" s="379">
        <f>IF(AND(N$4&gt;=$B6,N$4&lt;=$B6+$C6-1,$B6&lt;='1-Plan'!$R$5,N$4&lt;='1-Plan'!$R$5)," ","")</f>
      </c>
      <c r="O6" s="379">
        <f>IF(AND(O$4&gt;=$B6,O$4&lt;=$B6+$C6-1,$B6&lt;='1-Plan'!$R$5,O$4&lt;='1-Plan'!$R$5)," ","")</f>
      </c>
      <c r="P6" s="379">
        <f>IF(AND(P$4&gt;=$B6,P$4&lt;=$B6+$C6-1,$B6&lt;='1-Plan'!$R$5,P$4&lt;='1-Plan'!$R$5)," ","")</f>
      </c>
      <c r="Q6" s="379">
        <f>IF(AND(Q$4&gt;=$B6,Q$4&lt;=$B6+$C6-1,$B6&lt;='1-Plan'!$R$5,Q$4&lt;='1-Plan'!$R$5)," ","")</f>
      </c>
      <c r="R6" s="379">
        <f>IF(AND(R$4&gt;=$B6,R$4&lt;=$B6+$C6-1,$B6&lt;='1-Plan'!$R$5,R$4&lt;='1-Plan'!$R$5)," ","")</f>
      </c>
      <c r="S6" s="379">
        <f>IF(AND(S$4&gt;=$B6,S$4&lt;=$B6+$C6-1,$B6&lt;='1-Plan'!$R$5,S$4&lt;='1-Plan'!$R$5)," ","")</f>
      </c>
      <c r="T6" s="379">
        <f>IF(AND(T$4&gt;=$B6,T$4&lt;=$B6+$C6-1,$B6&lt;='1-Plan'!$R$5,T$4&lt;='1-Plan'!$R$5)," ","")</f>
      </c>
      <c r="U6" s="379">
        <f>IF(AND(U$4&gt;=$B6,U$4&lt;=$B6+$C6-1,$B6&lt;='1-Plan'!$R$5,U$4&lt;='1-Plan'!$R$5)," ","")</f>
      </c>
      <c r="V6" s="379">
        <f>IF(AND(V$4&gt;=$B6,V$4&lt;=$B6+$C6-1,$B6&lt;='1-Plan'!$R$5,V$4&lt;='1-Plan'!$R$5)," ","")</f>
      </c>
      <c r="W6" s="379">
        <f>IF(AND(W$4&gt;=$B6,W$4&lt;=$B6+$C6-1,$B6&lt;='1-Plan'!$R$5,W$4&lt;='1-Plan'!$R$5)," ","")</f>
      </c>
      <c r="X6" s="379">
        <f>IF(AND(X$4&gt;=$B6,X$4&lt;=$B6+$C6-1,$B6&lt;='1-Plan'!$R$5,X$4&lt;='1-Plan'!$R$5)," ","")</f>
      </c>
      <c r="Y6" s="379">
        <f>IF(AND(Y$4&gt;=$B6,Y$4&lt;=$B6+$C6-1,$B6&lt;='1-Plan'!$R$5,Y$4&lt;='1-Plan'!$R$5)," ","")</f>
      </c>
      <c r="Z6" s="379">
        <f>IF(AND(Z$4&gt;=$B6,Z$4&lt;=$B6+$C6-1,$B6&lt;='1-Plan'!$R$5,Z$4&lt;='1-Plan'!$R$5)," ","")</f>
      </c>
      <c r="AA6" s="379">
        <f>IF(AND(AA$4&gt;=$B6,AA$4&lt;=$B6+$C6-1,$B6&lt;='1-Plan'!$R$5,AA$4&lt;='1-Plan'!$R$5)," ","")</f>
      </c>
      <c r="AB6" s="379">
        <f>IF(AND(AB$4&gt;=$B6,AB$4&lt;=$B6+$C6-1,$B6&lt;='1-Plan'!$R$5,AB$4&lt;='1-Plan'!$R$5)," ","")</f>
      </c>
      <c r="AC6" s="379">
        <f>IF(AND(AC$4&gt;=$B6,AC$4&lt;=$B6+$C6-1,$B6&lt;='1-Plan'!$R$5,AC$4&lt;='1-Plan'!$R$5)," ","")</f>
      </c>
      <c r="AD6" s="379">
        <f>IF(AND(AD$4&gt;=$B6,AD$4&lt;=$B6+$C6-1,$B6&lt;='1-Plan'!$R$5,AD$4&lt;='1-Plan'!$R$5)," ","")</f>
      </c>
      <c r="AE6" s="379">
        <f>IF(AND(AE$4&gt;=$B6,AE$4&lt;=$B6+$C6-1,$B6&lt;='1-Plan'!$R$5,AE$4&lt;='1-Plan'!$R$5)," ","")</f>
      </c>
      <c r="AF6" s="379">
        <f>IF(AND(AF$4&gt;=$B6,AF$4&lt;=$B6+$C6-1,$B6&lt;='1-Plan'!$R$5,AF$4&lt;='1-Plan'!$R$5)," ","")</f>
      </c>
      <c r="AG6" s="379">
        <f>IF(AND(AG$4&gt;=$B6,AG$4&lt;=$B6+$C6-1,$B6&lt;='1-Plan'!$R$5,AG$4&lt;='1-Plan'!$R$5)," ","")</f>
      </c>
      <c r="AH6" s="379">
        <f>IF(AND(AH$4&gt;=$B6,AH$4&lt;=$B6+$C6-1,$B6&lt;='1-Plan'!$R$5,AH$4&lt;='1-Plan'!$R$5)," ","")</f>
      </c>
      <c r="AI6" s="379">
        <f>IF(AND(AI$4&gt;=$B6,AI$4&lt;=$B6+$C6-1,$B6&lt;='1-Plan'!$R$5,AI$4&lt;='1-Plan'!$R$5)," ","")</f>
      </c>
      <c r="AJ6" s="379">
        <f>IF(AND(AJ$4&gt;=$B6,AJ$4&lt;=$B6+$C6-1,$B6&lt;='1-Plan'!$R$5,AJ$4&lt;='1-Plan'!$R$5)," ","")</f>
      </c>
      <c r="AK6" s="379">
        <f>IF(AND(AK$4&gt;=$B6,AK$4&lt;=$B6+$C6-1,$B6&lt;='1-Plan'!$R$5,AK$4&lt;='1-Plan'!$R$5)," ","")</f>
      </c>
      <c r="AL6" s="379">
        <f>IF(AND(AL$4&gt;=$B6,AL$4&lt;=$B6+$C6-1,$B6&lt;='1-Plan'!$R$5,AL$4&lt;='1-Plan'!$R$5)," ","")</f>
      </c>
      <c r="AM6" s="379">
        <f>IF(AND(AM$4&gt;=$B6,AM$4&lt;=$B6+$C6-1,$B6&lt;='1-Plan'!$R$5,AM$4&lt;='1-Plan'!$R$5)," ","")</f>
      </c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</row>
    <row r="7" spans="1:39" ht="14.25" customHeight="1">
      <c r="A7" s="284"/>
      <c r="B7" s="252"/>
      <c r="C7" s="252"/>
      <c r="D7" s="380" t="str">
        <f>VLOOKUP(1,'1-Plan'!$A$16:$C$47,3,FALSE)</f>
        <v>Development of </v>
      </c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</row>
    <row r="8" spans="1:136" ht="25.5" customHeight="1">
      <c r="A8" s="284" t="s">
        <v>205</v>
      </c>
      <c r="B8" s="251">
        <v>5</v>
      </c>
      <c r="C8" s="251">
        <v>12</v>
      </c>
      <c r="D8" s="379">
        <f>IF(AND(D$4&gt;=$B8,D$4&lt;=$B8+$C8-1,$B8&lt;='1-Plan'!$R$5,D$4&lt;='1-Plan'!$R$5)," ","")</f>
      </c>
      <c r="E8" s="379">
        <f>IF(AND(E$4&gt;=$B8,E$4&lt;=$B8+$C8-1,$B8&lt;='1-Plan'!$R$5,E$4&lt;='1-Plan'!$R$5)," ","")</f>
      </c>
      <c r="F8" s="379">
        <f>IF(AND(F$4&gt;=$B8,F$4&lt;=$B8+$C8-1,$B8&lt;='1-Plan'!$R$5,F$4&lt;='1-Plan'!$R$5)," ","")</f>
      </c>
      <c r="G8" s="379">
        <f>IF(AND(G$4&gt;=$B8,G$4&lt;=$B8+$C8-1,$B8&lt;='1-Plan'!$R$5,G$4&lt;='1-Plan'!$R$5)," ","")</f>
      </c>
      <c r="H8" s="379" t="str">
        <f>IF(AND(H$4&gt;=$B8,H$4&lt;=$B8+$C8-1,$B8&lt;='1-Plan'!$R$5,H$4&lt;='1-Plan'!$R$5)," ","")</f>
        <v> </v>
      </c>
      <c r="I8" s="379" t="str">
        <f>IF(AND(I$4&gt;=$B8,I$4&lt;=$B8+$C8-1,$B8&lt;='1-Plan'!$R$5,I$4&lt;='1-Plan'!$R$5)," ","")</f>
        <v> </v>
      </c>
      <c r="J8" s="379" t="str">
        <f>IF(AND(J$4&gt;=$B8,J$4&lt;=$B8+$C8-1,$B8&lt;='1-Plan'!$R$5,J$4&lt;='1-Plan'!$R$5)," ","")</f>
        <v> </v>
      </c>
      <c r="K8" s="379" t="str">
        <f>IF(AND(K$4&gt;=$B8,K$4&lt;=$B8+$C8-1,$B8&lt;='1-Plan'!$R$5,K$4&lt;='1-Plan'!$R$5)," ","")</f>
        <v> </v>
      </c>
      <c r="L8" s="379" t="str">
        <f>IF(AND(L$4&gt;=$B8,L$4&lt;=$B8+$C8-1,$B8&lt;='1-Plan'!$R$5,L$4&lt;='1-Plan'!$R$5)," ","")</f>
        <v> </v>
      </c>
      <c r="M8" s="379" t="str">
        <f>IF(AND(M$4&gt;=$B8,M$4&lt;=$B8+$C8-1,$B8&lt;='1-Plan'!$R$5,M$4&lt;='1-Plan'!$R$5)," ","")</f>
        <v> </v>
      </c>
      <c r="N8" s="379" t="str">
        <f>IF(AND(N$4&gt;=$B8,N$4&lt;=$B8+$C8-1,$B8&lt;='1-Plan'!$R$5,N$4&lt;='1-Plan'!$R$5)," ","")</f>
        <v> </v>
      </c>
      <c r="O8" s="379" t="str">
        <f>IF(AND(O$4&gt;=$B8,O$4&lt;=$B8+$C8-1,$B8&lt;='1-Plan'!$R$5,O$4&lt;='1-Plan'!$R$5)," ","")</f>
        <v> </v>
      </c>
      <c r="P8" s="379" t="str">
        <f>IF(AND(P$4&gt;=$B8,P$4&lt;=$B8+$C8-1,$B8&lt;='1-Plan'!$R$5,P$4&lt;='1-Plan'!$R$5)," ","")</f>
        <v> </v>
      </c>
      <c r="Q8" s="379" t="str">
        <f>IF(AND(Q$4&gt;=$B8,Q$4&lt;=$B8+$C8-1,$B8&lt;='1-Plan'!$R$5,Q$4&lt;='1-Plan'!$R$5)," ","")</f>
        <v> </v>
      </c>
      <c r="R8" s="379" t="str">
        <f>IF(AND(R$4&gt;=$B8,R$4&lt;=$B8+$C8-1,$B8&lt;='1-Plan'!$R$5,R$4&lt;='1-Plan'!$R$5)," ","")</f>
        <v> </v>
      </c>
      <c r="S8" s="379" t="str">
        <f>IF(AND(S$4&gt;=$B8,S$4&lt;=$B8+$C8-1,$B8&lt;='1-Plan'!$R$5,S$4&lt;='1-Plan'!$R$5)," ","")</f>
        <v> </v>
      </c>
      <c r="T8" s="379">
        <f>IF(AND(T$4&gt;=$B8,T$4&lt;=$B8+$C8-1,$B8&lt;='1-Plan'!$R$5,T$4&lt;='1-Plan'!$R$5)," ","")</f>
      </c>
      <c r="U8" s="379">
        <f>IF(AND(U$4&gt;=$B8,U$4&lt;=$B8+$C8-1,$B8&lt;='1-Plan'!$R$5,U$4&lt;='1-Plan'!$R$5)," ","")</f>
      </c>
      <c r="V8" s="379">
        <f>IF(AND(V$4&gt;=$B8,V$4&lt;=$B8+$C8-1,$B8&lt;='1-Plan'!$R$5,V$4&lt;='1-Plan'!$R$5)," ","")</f>
      </c>
      <c r="W8" s="379">
        <f>IF(AND(W$4&gt;=$B8,W$4&lt;=$B8+$C8-1,$B8&lt;='1-Plan'!$R$5,W$4&lt;='1-Plan'!$R$5)," ","")</f>
      </c>
      <c r="X8" s="379">
        <f>IF(AND(X$4&gt;=$B8,X$4&lt;=$B8+$C8-1,$B8&lt;='1-Plan'!$R$5,X$4&lt;='1-Plan'!$R$5)," ","")</f>
      </c>
      <c r="Y8" s="379">
        <f>IF(AND(Y$4&gt;=$B8,Y$4&lt;=$B8+$C8-1,$B8&lt;='1-Plan'!$R$5,Y$4&lt;='1-Plan'!$R$5)," ","")</f>
      </c>
      <c r="Z8" s="379">
        <f>IF(AND(Z$4&gt;=$B8,Z$4&lt;=$B8+$C8-1,$B8&lt;='1-Plan'!$R$5,Z$4&lt;='1-Plan'!$R$5)," ","")</f>
      </c>
      <c r="AA8" s="379">
        <f>IF(AND(AA$4&gt;=$B8,AA$4&lt;=$B8+$C8-1,$B8&lt;='1-Plan'!$R$5,AA$4&lt;='1-Plan'!$R$5)," ","")</f>
      </c>
      <c r="AB8" s="379">
        <f>IF(AND(AB$4&gt;=$B8,AB$4&lt;=$B8+$C8-1,$B8&lt;='1-Plan'!$R$5,AB$4&lt;='1-Plan'!$R$5)," ","")</f>
      </c>
      <c r="AC8" s="379">
        <f>IF(AND(AC$4&gt;=$B8,AC$4&lt;=$B8+$C8-1,$B8&lt;='1-Plan'!$R$5,AC$4&lt;='1-Plan'!$R$5)," ","")</f>
      </c>
      <c r="AD8" s="379">
        <f>IF(AND(AD$4&gt;=$B8,AD$4&lt;=$B8+$C8-1,$B8&lt;='1-Plan'!$R$5,AD$4&lt;='1-Plan'!$R$5)," ","")</f>
      </c>
      <c r="AE8" s="379">
        <f>IF(AND(AE$4&gt;=$B8,AE$4&lt;=$B8+$C8-1,$B8&lt;='1-Plan'!$R$5,AE$4&lt;='1-Plan'!$R$5)," ","")</f>
      </c>
      <c r="AF8" s="379">
        <f>IF(AND(AF$4&gt;=$B8,AF$4&lt;=$B8+$C8-1,$B8&lt;='1-Plan'!$R$5,AF$4&lt;='1-Plan'!$R$5)," ","")</f>
      </c>
      <c r="AG8" s="379">
        <f>IF(AND(AG$4&gt;=$B8,AG$4&lt;=$B8+$C8-1,$B8&lt;='1-Plan'!$R$5,AG$4&lt;='1-Plan'!$R$5)," ","")</f>
      </c>
      <c r="AH8" s="379">
        <f>IF(AND(AH$4&gt;=$B8,AH$4&lt;=$B8+$C8-1,$B8&lt;='1-Plan'!$R$5,AH$4&lt;='1-Plan'!$R$5)," ","")</f>
      </c>
      <c r="AI8" s="379">
        <f>IF(AND(AI$4&gt;=$B8,AI$4&lt;=$B8+$C8-1,$B8&lt;='1-Plan'!$R$5,AI$4&lt;='1-Plan'!$R$5)," ","")</f>
      </c>
      <c r="AJ8" s="379">
        <f>IF(AND(AJ$4&gt;=$B8,AJ$4&lt;=$B8+$C8-1,$B8&lt;='1-Plan'!$R$5,AJ$4&lt;='1-Plan'!$R$5)," ","")</f>
      </c>
      <c r="AK8" s="379">
        <f>IF(AND(AK$4&gt;=$B8,AK$4&lt;=$B8+$C8-1,$B8&lt;='1-Plan'!$R$5,AK$4&lt;='1-Plan'!$R$5)," ","")</f>
      </c>
      <c r="AL8" s="379">
        <f>IF(AND(AL$4&gt;=$B8,AL$4&lt;=$B8+$C8-1,$B8&lt;='1-Plan'!$R$5,AL$4&lt;='1-Plan'!$R$5)," ","")</f>
      </c>
      <c r="AM8" s="379">
        <f>IF(AND(AM$4&gt;=$B8,AM$4&lt;=$B8+$C8-1,$B8&lt;='1-Plan'!$R$5,AM$4&lt;='1-Plan'!$R$5)," ","")</f>
      </c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</row>
    <row r="9" spans="1:136" ht="13.5" customHeight="1">
      <c r="A9" s="284"/>
      <c r="B9" s="252"/>
      <c r="C9" s="252"/>
      <c r="D9" s="380" t="str">
        <f>VLOOKUP(2,'1-Plan'!A16:C48,3,FALSE)</f>
        <v>Investigation of…</v>
      </c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79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42"/>
      <c r="AO9" s="44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</row>
    <row r="10" spans="1:39" ht="25.5" customHeight="1">
      <c r="A10" s="284" t="s">
        <v>178</v>
      </c>
      <c r="B10" s="251"/>
      <c r="C10" s="251"/>
      <c r="D10" s="379">
        <f>IF(AND(D$4&gt;=$B10,D$4&lt;=$B10+$C10-1,$B10&lt;='1-Plan'!$R$5,D$4&lt;='1-Plan'!$R$5)," ","")</f>
      </c>
      <c r="E10" s="379">
        <f>IF(AND(E$4&gt;=$B10,E$4&lt;=$B10+$C10-1,$B10&lt;='1-Plan'!$R$5,E$4&lt;='1-Plan'!$R$5)," ","")</f>
      </c>
      <c r="F10" s="379">
        <f>IF(AND(F$4&gt;=$B10,F$4&lt;=$B10+$C10-1,$B10&lt;='1-Plan'!$R$5,F$4&lt;='1-Plan'!$R$5)," ","")</f>
      </c>
      <c r="G10" s="379">
        <f>IF(AND(G$4&gt;=$B10,G$4&lt;=$B10+$C10-1,$B10&lt;='1-Plan'!$R$5,G$4&lt;='1-Plan'!$R$5)," ","")</f>
      </c>
      <c r="H10" s="379">
        <f>IF(AND(H$4&gt;=$B10,H$4&lt;=$B10+$C10-1,$B10&lt;='1-Plan'!$R$5,H$4&lt;='1-Plan'!$R$5)," ","")</f>
      </c>
      <c r="I10" s="379">
        <f>IF(AND(I$4&gt;=$B10,I$4&lt;=$B10+$C10-1,$B10&lt;='1-Plan'!$R$5,I$4&lt;='1-Plan'!$R$5)," ","")</f>
      </c>
      <c r="J10" s="379">
        <f>IF(AND(J$4&gt;=$B10,J$4&lt;=$B10+$C10-1,$B10&lt;='1-Plan'!$R$5,J$4&lt;='1-Plan'!$R$5)," ","")</f>
      </c>
      <c r="K10" s="379">
        <f>IF(AND(K$4&gt;=$B10,K$4&lt;=$B10+$C10-1,$B10&lt;='1-Plan'!$R$5,K$4&lt;='1-Plan'!$R$5)," ","")</f>
      </c>
      <c r="L10" s="379">
        <f>IF(AND(L$4&gt;=$B10,L$4&lt;=$B10+$C10-1,$B10&lt;='1-Plan'!$R$5,L$4&lt;='1-Plan'!$R$5)," ","")</f>
      </c>
      <c r="M10" s="379">
        <f>IF(AND(M$4&gt;=$B10,M$4&lt;=$B10+$C10-1,$B10&lt;='1-Plan'!$R$5,M$4&lt;='1-Plan'!$R$5)," ","")</f>
      </c>
      <c r="N10" s="379">
        <f>IF(AND(N$4&gt;=$B10,N$4&lt;=$B10+$C10-1,$B10&lt;='1-Plan'!$R$5,N$4&lt;='1-Plan'!$R$5)," ","")</f>
      </c>
      <c r="O10" s="379">
        <f>IF(AND(O$4&gt;=$B10,O$4&lt;=$B10+$C10-1,$B10&lt;='1-Plan'!$R$5,O$4&lt;='1-Plan'!$R$5)," ","")</f>
      </c>
      <c r="P10" s="379">
        <f>IF(AND(P$4&gt;=$B10,P$4&lt;=$B10+$C10-1,$B10&lt;='1-Plan'!$R$5,P$4&lt;='1-Plan'!$R$5)," ","")</f>
      </c>
      <c r="Q10" s="379">
        <f>IF(AND(Q$4&gt;=$B10,Q$4&lt;=$B10+$C10-1,$B10&lt;='1-Plan'!$R$5,Q$4&lt;='1-Plan'!$R$5)," ","")</f>
      </c>
      <c r="R10" s="379">
        <f>IF(AND(R$4&gt;=$B10,R$4&lt;=$B10+$C10-1,$B10&lt;='1-Plan'!$R$5,R$4&lt;='1-Plan'!$R$5)," ","")</f>
      </c>
      <c r="S10" s="379">
        <f>IF(AND(S$4&gt;=$B10,S$4&lt;=$B10+$C10-1,$B10&lt;='1-Plan'!$R$5,S$4&lt;='1-Plan'!$R$5)," ","")</f>
      </c>
      <c r="T10" s="379">
        <f>IF(AND(T$4&gt;=$B10,T$4&lt;=$B10+$C10-1,$B10&lt;='1-Plan'!$R$5,T$4&lt;='1-Plan'!$R$5)," ","")</f>
      </c>
      <c r="U10" s="379">
        <f>IF(AND(U$4&gt;=$B10,U$4&lt;=$B10+$C10-1,$B10&lt;='1-Plan'!$R$5,U$4&lt;='1-Plan'!$R$5)," ","")</f>
      </c>
      <c r="V10" s="379">
        <f>IF(AND(V$4&gt;=$B10,V$4&lt;=$B10+$C10-1,$B10&lt;='1-Plan'!$R$5,V$4&lt;='1-Plan'!$R$5)," ","")</f>
      </c>
      <c r="W10" s="379">
        <f>IF(AND(W$4&gt;=$B10,W$4&lt;=$B10+$C10-1,$B10&lt;='1-Plan'!$R$5,W$4&lt;='1-Plan'!$R$5)," ","")</f>
      </c>
      <c r="X10" s="379">
        <f>IF(AND(X$4&gt;=$B10,X$4&lt;=$B10+$C10-1,$B10&lt;='1-Plan'!$R$5,X$4&lt;='1-Plan'!$R$5)," ","")</f>
      </c>
      <c r="Y10" s="379">
        <f>IF(AND(Y$4&gt;=$B10,Y$4&lt;=$B10+$C10-1,$B10&lt;='1-Plan'!$R$5,Y$4&lt;='1-Plan'!$R$5)," ","")</f>
      </c>
      <c r="Z10" s="379">
        <f>IF(AND(Z$4&gt;=$B10,Z$4&lt;=$B10+$C10-1,$B10&lt;='1-Plan'!$R$5,Z$4&lt;='1-Plan'!$R$5)," ","")</f>
      </c>
      <c r="AA10" s="379">
        <f>IF(AND(AA$4&gt;=$B10,AA$4&lt;=$B10+$C10-1,$B10&lt;='1-Plan'!$R$5,AA$4&lt;='1-Plan'!$R$5)," ","")</f>
      </c>
      <c r="AB10" s="379">
        <f>IF(AND(AB$4&gt;=$B10,AB$4&lt;=$B10+$C10-1,$B10&lt;='1-Plan'!$R$5,AB$4&lt;='1-Plan'!$R$5)," ","")</f>
      </c>
      <c r="AC10" s="379">
        <f>IF(AND(AC$4&gt;=$B10,AC$4&lt;=$B10+$C10-1,$B10&lt;='1-Plan'!$R$5,AC$4&lt;='1-Plan'!$R$5)," ","")</f>
      </c>
      <c r="AD10" s="379">
        <f>IF(AND(AD$4&gt;=$B10,AD$4&lt;=$B10+$C10-1,$B10&lt;='1-Plan'!$R$5,AD$4&lt;='1-Plan'!$R$5)," ","")</f>
      </c>
      <c r="AE10" s="379">
        <f>IF(AND(AE$4&gt;=$B10,AE$4&lt;=$B10+$C10-1,$B10&lt;='1-Plan'!$R$5,AE$4&lt;='1-Plan'!$R$5)," ","")</f>
      </c>
      <c r="AF10" s="379">
        <f>IF(AND(AF$4&gt;=$B10,AF$4&lt;=$B10+$C10-1,$B10&lt;='1-Plan'!$R$5,AF$4&lt;='1-Plan'!$R$5)," ","")</f>
      </c>
      <c r="AG10" s="379">
        <f>IF(AND(AG$4&gt;=$B10,AG$4&lt;=$B10+$C10-1,$B10&lt;='1-Plan'!$R$5,AG$4&lt;='1-Plan'!$R$5)," ","")</f>
      </c>
      <c r="AH10" s="379">
        <f>IF(AND(AH$4&gt;=$B10,AH$4&lt;=$B10+$C10-1,$B10&lt;='1-Plan'!$R$5,AH$4&lt;='1-Plan'!$R$5)," ","")</f>
      </c>
      <c r="AI10" s="379">
        <f>IF(AND(AI$4&gt;=$B10,AI$4&lt;=$B10+$C10-1,$B10&lt;='1-Plan'!$R$5,AI$4&lt;='1-Plan'!$R$5)," ","")</f>
      </c>
      <c r="AJ10" s="379">
        <f>IF(AND(AJ$4&gt;=$B10,AJ$4&lt;=$B10+$C10-1,$B10&lt;='1-Plan'!$R$5,AJ$4&lt;='1-Plan'!$R$5)," ","")</f>
      </c>
      <c r="AK10" s="379">
        <f>IF(AND(AK$4&gt;=$B10,AK$4&lt;=$B10+$C10-1,$B10&lt;='1-Plan'!$R$5,AK$4&lt;='1-Plan'!$R$5)," ","")</f>
      </c>
      <c r="AL10" s="379">
        <f>IF(AND(AL$4&gt;=$B10,AL$4&lt;=$B10+$C10-1,$B10&lt;='1-Plan'!$R$5,AL$4&lt;='1-Plan'!$R$5)," ","")</f>
      </c>
      <c r="AM10" s="379">
        <f>IF(AND(AM$4&gt;=$B10,AM$4&lt;=$B10+$C10-1,$B10&lt;='1-Plan'!$R$5,AM$4&lt;='1-Plan'!$R$5)," ","")</f>
      </c>
    </row>
    <row r="11" spans="1:39" ht="15" customHeight="1">
      <c r="A11" s="284"/>
      <c r="B11" s="252"/>
      <c r="C11" s="252"/>
      <c r="D11" s="380" t="str">
        <f>VLOOKUP(3,'1-Plan'!$A$16:$C$47,3,FALSE)</f>
        <v>Design of …</v>
      </c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</row>
    <row r="12" spans="1:39" ht="24.75" customHeight="1">
      <c r="A12" s="284" t="s">
        <v>179</v>
      </c>
      <c r="B12" s="251"/>
      <c r="C12" s="251"/>
      <c r="D12" s="379">
        <f>IF(AND(D$4&gt;=$B12,D$4&lt;=$B12+$C12-1,$B12&lt;='1-Plan'!$R$5,D$4&lt;='1-Plan'!$R$5)," ","")</f>
      </c>
      <c r="E12" s="379">
        <f>IF(AND(E$4&gt;=$B12,E$4&lt;=$B12+$C12-1,$B12&lt;='1-Plan'!$R$5,E$4&lt;='1-Plan'!$R$5)," ","")</f>
      </c>
      <c r="F12" s="379">
        <f>IF(AND(F$4&gt;=$B12,F$4&lt;=$B12+$C12-1,$B12&lt;='1-Plan'!$R$5,F$4&lt;='1-Plan'!$R$5)," ","")</f>
      </c>
      <c r="G12" s="379">
        <f>IF(AND(G$4&gt;=$B12,G$4&lt;=$B12+$C12-1,$B12&lt;='1-Plan'!$R$5,G$4&lt;='1-Plan'!$R$5)," ","")</f>
      </c>
      <c r="H12" s="379">
        <f>IF(AND(H$4&gt;=$B12,H$4&lt;=$B12+$C12-1,$B12&lt;='1-Plan'!$R$5,H$4&lt;='1-Plan'!$R$5)," ","")</f>
      </c>
      <c r="I12" s="379">
        <f>IF(AND(I$4&gt;=$B12,I$4&lt;=$B12+$C12-1,$B12&lt;='1-Plan'!$R$5,I$4&lt;='1-Plan'!$R$5)," ","")</f>
      </c>
      <c r="J12" s="379">
        <f>IF(AND(J$4&gt;=$B12,J$4&lt;=$B12+$C12-1,$B12&lt;='1-Plan'!$R$5,J$4&lt;='1-Plan'!$R$5)," ","")</f>
      </c>
      <c r="K12" s="379">
        <f>IF(AND(K$4&gt;=$B12,K$4&lt;=$B12+$C12-1,$B12&lt;='1-Plan'!$R$5,K$4&lt;='1-Plan'!$R$5)," ","")</f>
      </c>
      <c r="L12" s="379">
        <f>IF(AND(L$4&gt;=$B12,L$4&lt;=$B12+$C12-1,$B12&lt;='1-Plan'!$R$5,L$4&lt;='1-Plan'!$R$5)," ","")</f>
      </c>
      <c r="M12" s="379">
        <f>IF(AND(M$4&gt;=$B12,M$4&lt;=$B12+$C12-1,$B12&lt;='1-Plan'!$R$5,M$4&lt;='1-Plan'!$R$5)," ","")</f>
      </c>
      <c r="N12" s="379">
        <f>IF(AND(N$4&gt;=$B12,N$4&lt;=$B12+$C12-1,$B12&lt;='1-Plan'!$R$5,N$4&lt;='1-Plan'!$R$5)," ","")</f>
      </c>
      <c r="O12" s="379">
        <f>IF(AND(O$4&gt;=$B12,O$4&lt;=$B12+$C12-1,$B12&lt;='1-Plan'!$R$5,O$4&lt;='1-Plan'!$R$5)," ","")</f>
      </c>
      <c r="P12" s="379">
        <f>IF(AND(P$4&gt;=$B12,P$4&lt;=$B12+$C12-1,$B12&lt;='1-Plan'!$R$5,P$4&lt;='1-Plan'!$R$5)," ","")</f>
      </c>
      <c r="Q12" s="379">
        <f>IF(AND(Q$4&gt;=$B12,Q$4&lt;=$B12+$C12-1,$B12&lt;='1-Plan'!$R$5,Q$4&lt;='1-Plan'!$R$5)," ","")</f>
      </c>
      <c r="R12" s="379">
        <f>IF(AND(R$4&gt;=$B12,R$4&lt;=$B12+$C12-1,$B12&lt;='1-Plan'!$R$5,R$4&lt;='1-Plan'!$R$5)," ","")</f>
      </c>
      <c r="S12" s="379">
        <f>IF(AND(S$4&gt;=$B12,S$4&lt;=$B12+$C12-1,$B12&lt;='1-Plan'!$R$5,S$4&lt;='1-Plan'!$R$5)," ","")</f>
      </c>
      <c r="T12" s="379">
        <f>IF(AND(T$4&gt;=$B12,T$4&lt;=$B12+$C12-1,$B12&lt;='1-Plan'!$R$5,T$4&lt;='1-Plan'!$R$5)," ","")</f>
      </c>
      <c r="U12" s="379">
        <f>IF(AND(U$4&gt;=$B12,U$4&lt;=$B12+$C12-1,$B12&lt;='1-Plan'!$R$5,U$4&lt;='1-Plan'!$R$5)," ","")</f>
      </c>
      <c r="V12" s="379">
        <f>IF(AND(V$4&gt;=$B12,V$4&lt;=$B12+$C12-1,$B12&lt;='1-Plan'!$R$5,V$4&lt;='1-Plan'!$R$5)," ","")</f>
      </c>
      <c r="W12" s="379">
        <f>IF(AND(W$4&gt;=$B12,W$4&lt;=$B12+$C12-1,$B12&lt;='1-Plan'!$R$5,W$4&lt;='1-Plan'!$R$5)," ","")</f>
      </c>
      <c r="X12" s="379">
        <f>IF(AND(X$4&gt;=$B12,X$4&lt;=$B12+$C12-1,$B12&lt;='1-Plan'!$R$5,X$4&lt;='1-Plan'!$R$5)," ","")</f>
      </c>
      <c r="Y12" s="379">
        <f>IF(AND(Y$4&gt;=$B12,Y$4&lt;=$B12+$C12-1,$B12&lt;='1-Plan'!$R$5,Y$4&lt;='1-Plan'!$R$5)," ","")</f>
      </c>
      <c r="Z12" s="379">
        <f>IF(AND(Z$4&gt;=$B12,Z$4&lt;=$B12+$C12-1,$B12&lt;='1-Plan'!$R$5,Z$4&lt;='1-Plan'!$R$5)," ","")</f>
      </c>
      <c r="AA12" s="379">
        <f>IF(AND(AA$4&gt;=$B12,AA$4&lt;=$B12+$C12-1,$B12&lt;='1-Plan'!$R$5,AA$4&lt;='1-Plan'!$R$5)," ","")</f>
      </c>
      <c r="AB12" s="379">
        <f>IF(AND(AB$4&gt;=$B12,AB$4&lt;=$B12+$C12-1,$B12&lt;='1-Plan'!$R$5,AB$4&lt;='1-Plan'!$R$5)," ","")</f>
      </c>
      <c r="AC12" s="379">
        <f>IF(AND(AC$4&gt;=$B12,AC$4&lt;=$B12+$C12-1,$B12&lt;='1-Plan'!$R$5,AC$4&lt;='1-Plan'!$R$5)," ","")</f>
      </c>
      <c r="AD12" s="379">
        <f>IF(AND(AD$4&gt;=$B12,AD$4&lt;=$B12+$C12-1,$B12&lt;='1-Plan'!$R$5,AD$4&lt;='1-Plan'!$R$5)," ","")</f>
      </c>
      <c r="AE12" s="379">
        <f>IF(AND(AE$4&gt;=$B12,AE$4&lt;=$B12+$C12-1,$B12&lt;='1-Plan'!$R$5,AE$4&lt;='1-Plan'!$R$5)," ","")</f>
      </c>
      <c r="AF12" s="379">
        <f>IF(AND(AF$4&gt;=$B12,AF$4&lt;=$B12+$C12-1,$B12&lt;='1-Plan'!$R$5,AF$4&lt;='1-Plan'!$R$5)," ","")</f>
      </c>
      <c r="AG12" s="379">
        <f>IF(AND(AG$4&gt;=$B12,AG$4&lt;=$B12+$C12-1,$B12&lt;='1-Plan'!$R$5,AG$4&lt;='1-Plan'!$R$5)," ","")</f>
      </c>
      <c r="AH12" s="379">
        <f>IF(AND(AH$4&gt;=$B12,AH$4&lt;=$B12+$C12-1,$B12&lt;='1-Plan'!$R$5,AH$4&lt;='1-Plan'!$R$5)," ","")</f>
      </c>
      <c r="AI12" s="379">
        <f>IF(AND(AI$4&gt;=$B12,AI$4&lt;=$B12+$C12-1,$B12&lt;='1-Plan'!$R$5,AI$4&lt;='1-Plan'!$R$5)," ","")</f>
      </c>
      <c r="AJ12" s="379">
        <f>IF(AND(AJ$4&gt;=$B12,AJ$4&lt;=$B12+$C12-1,$B12&lt;='1-Plan'!$R$5,AJ$4&lt;='1-Plan'!$R$5)," ","")</f>
      </c>
      <c r="AK12" s="379">
        <f>IF(AND(AK$4&gt;=$B12,AK$4&lt;=$B12+$C12-1,$B12&lt;='1-Plan'!$R$5,AK$4&lt;='1-Plan'!$R$5)," ","")</f>
      </c>
      <c r="AL12" s="379">
        <f>IF(AND(AL$4&gt;=$B12,AL$4&lt;=$B12+$C12-1,$B12&lt;='1-Plan'!$R$5,AL$4&lt;='1-Plan'!$R$5)," ","")</f>
      </c>
      <c r="AM12" s="379">
        <f>IF(AND(AM$4&gt;=$B12,AM$4&lt;=$B12+$C12-1,$B12&lt;='1-Plan'!$R$5,AM$4&lt;='1-Plan'!$R$5)," ","")</f>
      </c>
    </row>
    <row r="13" spans="1:39" ht="15" customHeight="1">
      <c r="A13" s="284"/>
      <c r="B13" s="252"/>
      <c r="C13" s="252"/>
      <c r="D13" s="380" t="str">
        <f>VLOOKUP(4,'1-Plan'!A16:C47,3,FALSE)</f>
        <v>Testing of …</v>
      </c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</row>
    <row r="14" spans="1:39" ht="25.5" customHeight="1">
      <c r="A14" s="284" t="s">
        <v>180</v>
      </c>
      <c r="B14" s="251"/>
      <c r="C14" s="251"/>
      <c r="D14" s="379">
        <f>IF(AND(D$4&gt;=$B14,D$4&lt;=$B14+$C14-1,$B14&lt;='1-Plan'!$R$5,D$4&lt;='1-Plan'!$R$5)," ","")</f>
      </c>
      <c r="E14" s="379">
        <f>IF(AND(E$4&gt;=$B14,E$4&lt;=$B14+$C14-1,$B14&lt;='1-Plan'!$R$5,E$4&lt;='1-Plan'!$R$5)," ","")</f>
      </c>
      <c r="F14" s="379">
        <f>IF(AND(F$4&gt;=$B14,F$4&lt;=$B14+$C14-1,$B14&lt;='1-Plan'!$R$5,F$4&lt;='1-Plan'!$R$5)," ","")</f>
      </c>
      <c r="G14" s="379">
        <f>IF(AND(G$4&gt;=$B14,G$4&lt;=$B14+$C14-1,$B14&lt;='1-Plan'!$R$5,G$4&lt;='1-Plan'!$R$5)," ","")</f>
      </c>
      <c r="H14" s="379">
        <f>IF(AND(H$4&gt;=$B14,H$4&lt;=$B14+$C14-1,$B14&lt;='1-Plan'!$R$5,H$4&lt;='1-Plan'!$R$5)," ","")</f>
      </c>
      <c r="I14" s="379">
        <f>IF(AND(I$4&gt;=$B14,I$4&lt;=$B14+$C14-1,$B14&lt;='1-Plan'!$R$5,I$4&lt;='1-Plan'!$R$5)," ","")</f>
      </c>
      <c r="J14" s="379">
        <f>IF(AND(J$4&gt;=$B14,J$4&lt;=$B14+$C14-1,$B14&lt;='1-Plan'!$R$5,J$4&lt;='1-Plan'!$R$5)," ","")</f>
      </c>
      <c r="K14" s="379">
        <f>IF(AND(K$4&gt;=$B14,K$4&lt;=$B14+$C14-1,$B14&lt;='1-Plan'!$R$5,K$4&lt;='1-Plan'!$R$5)," ","")</f>
      </c>
      <c r="L14" s="379">
        <f>IF(AND(L$4&gt;=$B14,L$4&lt;=$B14+$C14-1,$B14&lt;='1-Plan'!$R$5,L$4&lt;='1-Plan'!$R$5)," ","")</f>
      </c>
      <c r="M14" s="379">
        <f>IF(AND(M$4&gt;=$B14,M$4&lt;=$B14+$C14-1,$B14&lt;='1-Plan'!$R$5,M$4&lt;='1-Plan'!$R$5)," ","")</f>
      </c>
      <c r="N14" s="379">
        <f>IF(AND(N$4&gt;=$B14,N$4&lt;=$B14+$C14-1,$B14&lt;='1-Plan'!$R$5,N$4&lt;='1-Plan'!$R$5)," ","")</f>
      </c>
      <c r="O14" s="379">
        <f>IF(AND(O$4&gt;=$B14,O$4&lt;=$B14+$C14-1,$B14&lt;='1-Plan'!$R$5,O$4&lt;='1-Plan'!$R$5)," ","")</f>
      </c>
      <c r="P14" s="379">
        <f>IF(AND(P$4&gt;=$B14,P$4&lt;=$B14+$C14-1,$B14&lt;='1-Plan'!$R$5,P$4&lt;='1-Plan'!$R$5)," ","")</f>
      </c>
      <c r="Q14" s="379">
        <f>IF(AND(Q$4&gt;=$B14,Q$4&lt;=$B14+$C14-1,$B14&lt;='1-Plan'!$R$5,Q$4&lt;='1-Plan'!$R$5)," ","")</f>
      </c>
      <c r="R14" s="379">
        <f>IF(AND(R$4&gt;=$B14,R$4&lt;=$B14+$C14-1,$B14&lt;='1-Plan'!$R$5,R$4&lt;='1-Plan'!$R$5)," ","")</f>
      </c>
      <c r="S14" s="379">
        <f>IF(AND(S$4&gt;=$B14,S$4&lt;=$B14+$C14-1,$B14&lt;='1-Plan'!$R$5,S$4&lt;='1-Plan'!$R$5)," ","")</f>
      </c>
      <c r="T14" s="379">
        <f>IF(AND(T$4&gt;=$B14,T$4&lt;=$B14+$C14-1,$B14&lt;='1-Plan'!$R$5,T$4&lt;='1-Plan'!$R$5)," ","")</f>
      </c>
      <c r="U14" s="379">
        <f>IF(AND(U$4&gt;=$B14,U$4&lt;=$B14+$C14-1,$B14&lt;='1-Plan'!$R$5,U$4&lt;='1-Plan'!$R$5)," ","")</f>
      </c>
      <c r="V14" s="379">
        <f>IF(AND(V$4&gt;=$B14,V$4&lt;=$B14+$C14-1,$B14&lt;='1-Plan'!$R$5,V$4&lt;='1-Plan'!$R$5)," ","")</f>
      </c>
      <c r="W14" s="379">
        <f>IF(AND(W$4&gt;=$B14,W$4&lt;=$B14+$C14-1,$B14&lt;='1-Plan'!$R$5,W$4&lt;='1-Plan'!$R$5)," ","")</f>
      </c>
      <c r="X14" s="379">
        <f>IF(AND(X$4&gt;=$B14,X$4&lt;=$B14+$C14-1,$B14&lt;='1-Plan'!$R$5,X$4&lt;='1-Plan'!$R$5)," ","")</f>
      </c>
      <c r="Y14" s="379">
        <f>IF(AND(Y$4&gt;=$B14,Y$4&lt;=$B14+$C14-1,$B14&lt;='1-Plan'!$R$5,Y$4&lt;='1-Plan'!$R$5)," ","")</f>
      </c>
      <c r="Z14" s="379">
        <f>IF(AND(Z$4&gt;=$B14,Z$4&lt;=$B14+$C14-1,$B14&lt;='1-Plan'!$R$5,Z$4&lt;='1-Plan'!$R$5)," ","")</f>
      </c>
      <c r="AA14" s="379">
        <f>IF(AND(AA$4&gt;=$B14,AA$4&lt;=$B14+$C14-1,$B14&lt;='1-Plan'!$R$5,AA$4&lt;='1-Plan'!$R$5)," ","")</f>
      </c>
      <c r="AB14" s="379">
        <f>IF(AND(AB$4&gt;=$B14,AB$4&lt;=$B14+$C14-1,$B14&lt;='1-Plan'!$R$5,AB$4&lt;='1-Plan'!$R$5)," ","")</f>
      </c>
      <c r="AC14" s="379">
        <f>IF(AND(AC$4&gt;=$B14,AC$4&lt;=$B14+$C14-1,$B14&lt;='1-Plan'!$R$5,AC$4&lt;='1-Plan'!$R$5)," ","")</f>
      </c>
      <c r="AD14" s="379">
        <f>IF(AND(AD$4&gt;=$B14,AD$4&lt;=$B14+$C14-1,$B14&lt;='1-Plan'!$R$5,AD$4&lt;='1-Plan'!$R$5)," ","")</f>
      </c>
      <c r="AE14" s="379">
        <f>IF(AND(AE$4&gt;=$B14,AE$4&lt;=$B14+$C14-1,$B14&lt;='1-Plan'!$R$5,AE$4&lt;='1-Plan'!$R$5)," ","")</f>
      </c>
      <c r="AF14" s="379">
        <f>IF(AND(AF$4&gt;=$B14,AF$4&lt;=$B14+$C14-1,$B14&lt;='1-Plan'!$R$5,AF$4&lt;='1-Plan'!$R$5)," ","")</f>
      </c>
      <c r="AG14" s="379">
        <f>IF(AND(AG$4&gt;=$B14,AG$4&lt;=$B14+$C14-1,$B14&lt;='1-Plan'!$R$5,AG$4&lt;='1-Plan'!$R$5)," ","")</f>
      </c>
      <c r="AH14" s="379">
        <f>IF(AND(AH$4&gt;=$B14,AH$4&lt;=$B14+$C14-1,$B14&lt;='1-Plan'!$R$5,AH$4&lt;='1-Plan'!$R$5)," ","")</f>
      </c>
      <c r="AI14" s="379">
        <f>IF(AND(AI$4&gt;=$B14,AI$4&lt;=$B14+$C14-1,$B14&lt;='1-Plan'!$R$5,AI$4&lt;='1-Plan'!$R$5)," ","")</f>
      </c>
      <c r="AJ14" s="379">
        <f>IF(AND(AJ$4&gt;=$B14,AJ$4&lt;=$B14+$C14-1,$B14&lt;='1-Plan'!$R$5,AJ$4&lt;='1-Plan'!$R$5)," ","")</f>
      </c>
      <c r="AK14" s="379">
        <f>IF(AND(AK$4&gt;=$B14,AK$4&lt;=$B14+$C14-1,$B14&lt;='1-Plan'!$R$5,AK$4&lt;='1-Plan'!$R$5)," ","")</f>
      </c>
      <c r="AL14" s="379">
        <f>IF(AND(AL$4&gt;=$B14,AL$4&lt;=$B14+$C14-1,$B14&lt;='1-Plan'!$R$5,AL$4&lt;='1-Plan'!$R$5)," ","")</f>
      </c>
      <c r="AM14" s="379">
        <f>IF(AND(AM$4&gt;=$B14,AM$4&lt;=$B14+$C14-1,$B14&lt;='1-Plan'!$R$5,AM$4&lt;='1-Plan'!$R$5)," ","")</f>
      </c>
    </row>
    <row r="15" spans="1:39" ht="11.25" customHeight="1">
      <c r="A15" s="284"/>
      <c r="B15" s="252"/>
      <c r="C15" s="252"/>
      <c r="D15" s="380" t="str">
        <f>VLOOKUP(5,'1-Plan'!A16:C47,3,FALSE)</f>
        <v>Investigation of…</v>
      </c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</row>
    <row r="16" spans="1:39" ht="25.5" customHeight="1">
      <c r="A16" s="284" t="s">
        <v>181</v>
      </c>
      <c r="B16" s="251"/>
      <c r="C16" s="251"/>
      <c r="D16" s="379">
        <f>IF(AND(D$4&gt;=$B16,D$4&lt;=$B16+$C16-1,$B16&lt;='1-Plan'!$R$5,D$4&lt;='1-Plan'!$R$5)," ","")</f>
      </c>
      <c r="E16" s="379">
        <f>IF(AND(E$4&gt;=$B16,E$4&lt;=$B16+$C16-1,$B16&lt;='1-Plan'!$R$5,E$4&lt;='1-Plan'!$R$5)," ","")</f>
      </c>
      <c r="F16" s="379">
        <f>IF(AND(F$4&gt;=$B16,F$4&lt;=$B16+$C16-1,$B16&lt;='1-Plan'!$R$5,F$4&lt;='1-Plan'!$R$5)," ","")</f>
      </c>
      <c r="G16" s="379">
        <f>IF(AND(G$4&gt;=$B16,G$4&lt;=$B16+$C16-1,$B16&lt;='1-Plan'!$R$5,G$4&lt;='1-Plan'!$R$5)," ","")</f>
      </c>
      <c r="H16" s="379">
        <f>IF(AND(H$4&gt;=$B16,H$4&lt;=$B16+$C16-1,$B16&lt;='1-Plan'!$R$5,H$4&lt;='1-Plan'!$R$5)," ","")</f>
      </c>
      <c r="I16" s="379">
        <f>IF(AND(I$4&gt;=$B16,I$4&lt;=$B16+$C16-1,$B16&lt;='1-Plan'!$R$5,I$4&lt;='1-Plan'!$R$5)," ","")</f>
      </c>
      <c r="J16" s="379">
        <f>IF(AND(J$4&gt;=$B16,J$4&lt;=$B16+$C16-1,$B16&lt;='1-Plan'!$R$5,J$4&lt;='1-Plan'!$R$5)," ","")</f>
      </c>
      <c r="K16" s="379">
        <f>IF(AND(K$4&gt;=$B16,K$4&lt;=$B16+$C16-1,$B16&lt;='1-Plan'!$R$5,K$4&lt;='1-Plan'!$R$5)," ","")</f>
      </c>
      <c r="L16" s="379">
        <f>IF(AND(L$4&gt;=$B16,L$4&lt;=$B16+$C16-1,$B16&lt;='1-Plan'!$R$5,L$4&lt;='1-Plan'!$R$5)," ","")</f>
      </c>
      <c r="M16" s="379">
        <f>IF(AND(M$4&gt;=$B16,M$4&lt;=$B16+$C16-1,$B16&lt;='1-Plan'!$R$5,M$4&lt;='1-Plan'!$R$5)," ","")</f>
      </c>
      <c r="N16" s="379">
        <f>IF(AND(N$4&gt;=$B16,N$4&lt;=$B16+$C16-1,$B16&lt;='1-Plan'!$R$5,N$4&lt;='1-Plan'!$R$5)," ","")</f>
      </c>
      <c r="O16" s="379">
        <f>IF(AND(O$4&gt;=$B16,O$4&lt;=$B16+$C16-1,$B16&lt;='1-Plan'!$R$5,O$4&lt;='1-Plan'!$R$5)," ","")</f>
      </c>
      <c r="P16" s="379">
        <f>IF(AND(P$4&gt;=$B16,P$4&lt;=$B16+$C16-1,$B16&lt;='1-Plan'!$R$5,P$4&lt;='1-Plan'!$R$5)," ","")</f>
      </c>
      <c r="Q16" s="379">
        <f>IF(AND(Q$4&gt;=$B16,Q$4&lt;=$B16+$C16-1,$B16&lt;='1-Plan'!$R$5,Q$4&lt;='1-Plan'!$R$5)," ","")</f>
      </c>
      <c r="R16" s="379">
        <f>IF(AND(R$4&gt;=$B16,R$4&lt;=$B16+$C16-1,$B16&lt;='1-Plan'!$R$5,R$4&lt;='1-Plan'!$R$5)," ","")</f>
      </c>
      <c r="S16" s="379">
        <f>IF(AND(S$4&gt;=$B16,S$4&lt;=$B16+$C16-1,$B16&lt;='1-Plan'!$R$5,S$4&lt;='1-Plan'!$R$5)," ","")</f>
      </c>
      <c r="T16" s="379">
        <f>IF(AND(T$4&gt;=$B16,T$4&lt;=$B16+$C16-1,$B16&lt;='1-Plan'!$R$5,T$4&lt;='1-Plan'!$R$5)," ","")</f>
      </c>
      <c r="U16" s="379">
        <f>IF(AND(U$4&gt;=$B16,U$4&lt;=$B16+$C16-1,$B16&lt;='1-Plan'!$R$5,U$4&lt;='1-Plan'!$R$5)," ","")</f>
      </c>
      <c r="V16" s="379">
        <f>IF(AND(V$4&gt;=$B16,V$4&lt;=$B16+$C16-1,$B16&lt;='1-Plan'!$R$5,V$4&lt;='1-Plan'!$R$5)," ","")</f>
      </c>
      <c r="W16" s="379">
        <f>IF(AND(W$4&gt;=$B16,W$4&lt;=$B16+$C16-1,$B16&lt;='1-Plan'!$R$5,W$4&lt;='1-Plan'!$R$5)," ","")</f>
      </c>
      <c r="X16" s="379">
        <f>IF(AND(X$4&gt;=$B16,X$4&lt;=$B16+$C16-1,$B16&lt;='1-Plan'!$R$5,X$4&lt;='1-Plan'!$R$5)," ","")</f>
      </c>
      <c r="Y16" s="379">
        <f>IF(AND(Y$4&gt;=$B16,Y$4&lt;=$B16+$C16-1,$B16&lt;='1-Plan'!$R$5,Y$4&lt;='1-Plan'!$R$5)," ","")</f>
      </c>
      <c r="Z16" s="379">
        <f>IF(AND(Z$4&gt;=$B16,Z$4&lt;=$B16+$C16-1,$B16&lt;='1-Plan'!$R$5,Z$4&lt;='1-Plan'!$R$5)," ","")</f>
      </c>
      <c r="AA16" s="379">
        <f>IF(AND(AA$4&gt;=$B16,AA$4&lt;=$B16+$C16-1,$B16&lt;='1-Plan'!$R$5,AA$4&lt;='1-Plan'!$R$5)," ","")</f>
      </c>
      <c r="AB16" s="379">
        <f>IF(AND(AB$4&gt;=$B16,AB$4&lt;=$B16+$C16-1,$B16&lt;='1-Plan'!$R$5,AB$4&lt;='1-Plan'!$R$5)," ","")</f>
      </c>
      <c r="AC16" s="379">
        <f>IF(AND(AC$4&gt;=$B16,AC$4&lt;=$B16+$C16-1,$B16&lt;='1-Plan'!$R$5,AC$4&lt;='1-Plan'!$R$5)," ","")</f>
      </c>
      <c r="AD16" s="379">
        <f>IF(AND(AD$4&gt;=$B16,AD$4&lt;=$B16+$C16-1,$B16&lt;='1-Plan'!$R$5,AD$4&lt;='1-Plan'!$R$5)," ","")</f>
      </c>
      <c r="AE16" s="379">
        <f>IF(AND(AE$4&gt;=$B16,AE$4&lt;=$B16+$C16-1,$B16&lt;='1-Plan'!$R$5,AE$4&lt;='1-Plan'!$R$5)," ","")</f>
      </c>
      <c r="AF16" s="379">
        <f>IF(AND(AF$4&gt;=$B16,AF$4&lt;=$B16+$C16-1,$B16&lt;='1-Plan'!$R$5,AF$4&lt;='1-Plan'!$R$5)," ","")</f>
      </c>
      <c r="AG16" s="379">
        <f>IF(AND(AG$4&gt;=$B16,AG$4&lt;=$B16+$C16-1,$B16&lt;='1-Plan'!$R$5,AG$4&lt;='1-Plan'!$R$5)," ","")</f>
      </c>
      <c r="AH16" s="379">
        <f>IF(AND(AH$4&gt;=$B16,AH$4&lt;=$B16+$C16-1,$B16&lt;='1-Plan'!$R$5,AH$4&lt;='1-Plan'!$R$5)," ","")</f>
      </c>
      <c r="AI16" s="379">
        <f>IF(AND(AI$4&gt;=$B16,AI$4&lt;=$B16+$C16-1,$B16&lt;='1-Plan'!$R$5,AI$4&lt;='1-Plan'!$R$5)," ","")</f>
      </c>
      <c r="AJ16" s="379">
        <f>IF(AND(AJ$4&gt;=$B16,AJ$4&lt;=$B16+$C16-1,$B16&lt;='1-Plan'!$R$5,AJ$4&lt;='1-Plan'!$R$5)," ","")</f>
      </c>
      <c r="AK16" s="379">
        <f>IF(AND(AK$4&gt;=$B16,AK$4&lt;=$B16+$C16-1,$B16&lt;='1-Plan'!$R$5,AK$4&lt;='1-Plan'!$R$5)," ","")</f>
      </c>
      <c r="AL16" s="379">
        <f>IF(AND(AL$4&gt;=$B16,AL$4&lt;=$B16+$C16-1,$B16&lt;='1-Plan'!$R$5,AL$4&lt;='1-Plan'!$R$5)," ","")</f>
      </c>
      <c r="AM16" s="379">
        <f>IF(AND(AM$4&gt;=$B16,AM$4&lt;=$B16+$C16-1,$B16&lt;='1-Plan'!$R$5,AM$4&lt;='1-Plan'!$R$5)," ","")</f>
      </c>
    </row>
    <row r="17" spans="1:39" ht="12" customHeight="1">
      <c r="A17" s="284"/>
      <c r="B17" s="252"/>
      <c r="C17" s="252"/>
      <c r="D17" s="380" t="str">
        <f>VLOOKUP(6,'1-Plan'!A16:C47,3,FALSE)</f>
        <v>Creatiion of</v>
      </c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1"/>
      <c r="AL17" s="381"/>
      <c r="AM17" s="381"/>
    </row>
    <row r="18" spans="1:39" ht="25.5" customHeight="1">
      <c r="A18" s="284" t="s">
        <v>182</v>
      </c>
      <c r="B18" s="251"/>
      <c r="C18" s="251"/>
      <c r="D18" s="379">
        <f>IF(AND(D$4&gt;=$B18,D$4&lt;=$B18+$C18-1,$B18&lt;='1-Plan'!$R$5,D$4&lt;='1-Plan'!$R$5)," ","")</f>
      </c>
      <c r="E18" s="379">
        <f>IF(AND(E$4&gt;=$B18,E$4&lt;=$B18+$C18-1,$B18&lt;='1-Plan'!$R$5,E$4&lt;='1-Plan'!$R$5)," ","")</f>
      </c>
      <c r="F18" s="379">
        <f>IF(AND(F$4&gt;=$B18,F$4&lt;=$B18+$C18-1,$B18&lt;='1-Plan'!$R$5,F$4&lt;='1-Plan'!$R$5)," ","")</f>
      </c>
      <c r="G18" s="379">
        <f>IF(AND(G$4&gt;=$B18,G$4&lt;=$B18+$C18-1,$B18&lt;='1-Plan'!$R$5,G$4&lt;='1-Plan'!$R$5)," ","")</f>
      </c>
      <c r="H18" s="379">
        <f>IF(AND(H$4&gt;=$B18,H$4&lt;=$B18+$C18-1,$B18&lt;='1-Plan'!$R$5,H$4&lt;='1-Plan'!$R$5)," ","")</f>
      </c>
      <c r="I18" s="379">
        <f>IF(AND(I$4&gt;=$B18,I$4&lt;=$B18+$C18-1,$B18&lt;='1-Plan'!$R$5,I$4&lt;='1-Plan'!$R$5)," ","")</f>
      </c>
      <c r="J18" s="379">
        <f>IF(AND(J$4&gt;=$B18,J$4&lt;=$B18+$C18-1,$B18&lt;='1-Plan'!$R$5,J$4&lt;='1-Plan'!$R$5)," ","")</f>
      </c>
      <c r="K18" s="379">
        <f>IF(AND(K$4&gt;=$B18,K$4&lt;=$B18+$C18-1,$B18&lt;='1-Plan'!$R$5,K$4&lt;='1-Plan'!$R$5)," ","")</f>
      </c>
      <c r="L18" s="379">
        <f>IF(AND(L$4&gt;=$B18,L$4&lt;=$B18+$C18-1,$B18&lt;='1-Plan'!$R$5,L$4&lt;='1-Plan'!$R$5)," ","")</f>
      </c>
      <c r="M18" s="379">
        <f>IF(AND(M$4&gt;=$B18,M$4&lt;=$B18+$C18-1,$B18&lt;='1-Plan'!$R$5,M$4&lt;='1-Plan'!$R$5)," ","")</f>
      </c>
      <c r="N18" s="379">
        <f>IF(AND(N$4&gt;=$B18,N$4&lt;=$B18+$C18-1,$B18&lt;='1-Plan'!$R$5,N$4&lt;='1-Plan'!$R$5)," ","")</f>
      </c>
      <c r="O18" s="379">
        <f>IF(AND(O$4&gt;=$B18,O$4&lt;=$B18+$C18-1,$B18&lt;='1-Plan'!$R$5,O$4&lt;='1-Plan'!$R$5)," ","")</f>
      </c>
      <c r="P18" s="379">
        <f>IF(AND(P$4&gt;=$B18,P$4&lt;=$B18+$C18-1,$B18&lt;='1-Plan'!$R$5,P$4&lt;='1-Plan'!$R$5)," ","")</f>
      </c>
      <c r="Q18" s="379">
        <f>IF(AND(Q$4&gt;=$B18,Q$4&lt;=$B18+$C18-1,$B18&lt;='1-Plan'!$R$5,Q$4&lt;='1-Plan'!$R$5)," ","")</f>
      </c>
      <c r="R18" s="379">
        <f>IF(AND(R$4&gt;=$B18,R$4&lt;=$B18+$C18-1,$B18&lt;='1-Plan'!$R$5,R$4&lt;='1-Plan'!$R$5)," ","")</f>
      </c>
      <c r="S18" s="379">
        <f>IF(AND(S$4&gt;=$B18,S$4&lt;=$B18+$C18-1,$B18&lt;='1-Plan'!$R$5,S$4&lt;='1-Plan'!$R$5)," ","")</f>
      </c>
      <c r="T18" s="379">
        <f>IF(AND(T$4&gt;=$B18,T$4&lt;=$B18+$C18-1,$B18&lt;='1-Plan'!$R$5,T$4&lt;='1-Plan'!$R$5)," ","")</f>
      </c>
      <c r="U18" s="379">
        <f>IF(AND(U$4&gt;=$B18,U$4&lt;=$B18+$C18-1,$B18&lt;='1-Plan'!$R$5,U$4&lt;='1-Plan'!$R$5)," ","")</f>
      </c>
      <c r="V18" s="379">
        <f>IF(AND(V$4&gt;=$B18,V$4&lt;=$B18+$C18-1,$B18&lt;='1-Plan'!$R$5,V$4&lt;='1-Plan'!$R$5)," ","")</f>
      </c>
      <c r="W18" s="379">
        <f>IF(AND(W$4&gt;=$B18,W$4&lt;=$B18+$C18-1,$B18&lt;='1-Plan'!$R$5,W$4&lt;='1-Plan'!$R$5)," ","")</f>
      </c>
      <c r="X18" s="379">
        <f>IF(AND(X$4&gt;=$B18,X$4&lt;=$B18+$C18-1,$B18&lt;='1-Plan'!$R$5,X$4&lt;='1-Plan'!$R$5)," ","")</f>
      </c>
      <c r="Y18" s="379">
        <f>IF(AND(Y$4&gt;=$B18,Y$4&lt;=$B18+$C18-1,$B18&lt;='1-Plan'!$R$5,Y$4&lt;='1-Plan'!$R$5)," ","")</f>
      </c>
      <c r="Z18" s="379">
        <f>IF(AND(Z$4&gt;=$B18,Z$4&lt;=$B18+$C18-1,$B18&lt;='1-Plan'!$R$5,Z$4&lt;='1-Plan'!$R$5)," ","")</f>
      </c>
      <c r="AA18" s="379">
        <f>IF(AND(AA$4&gt;=$B18,AA$4&lt;=$B18+$C18-1,$B18&lt;='1-Plan'!$R$5,AA$4&lt;='1-Plan'!$R$5)," ","")</f>
      </c>
      <c r="AB18" s="379">
        <f>IF(AND(AB$4&gt;=$B18,AB$4&lt;=$B18+$C18-1,$B18&lt;='1-Plan'!$R$5,AB$4&lt;='1-Plan'!$R$5)," ","")</f>
      </c>
      <c r="AC18" s="379">
        <f>IF(AND(AC$4&gt;=$B18,AC$4&lt;=$B18+$C18-1,$B18&lt;='1-Plan'!$R$5,AC$4&lt;='1-Plan'!$R$5)," ","")</f>
      </c>
      <c r="AD18" s="379">
        <f>IF(AND(AD$4&gt;=$B18,AD$4&lt;=$B18+$C18-1,$B18&lt;='1-Plan'!$R$5,AD$4&lt;='1-Plan'!$R$5)," ","")</f>
      </c>
      <c r="AE18" s="379">
        <f>IF(AND(AE$4&gt;=$B18,AE$4&lt;=$B18+$C18-1,$B18&lt;='1-Plan'!$R$5,AE$4&lt;='1-Plan'!$R$5)," ","")</f>
      </c>
      <c r="AF18" s="379">
        <f>IF(AND(AF$4&gt;=$B18,AF$4&lt;=$B18+$C18-1,$B18&lt;='1-Plan'!$R$5,AF$4&lt;='1-Plan'!$R$5)," ","")</f>
      </c>
      <c r="AG18" s="379">
        <f>IF(AND(AG$4&gt;=$B18,AG$4&lt;=$B18+$C18-1,$B18&lt;='1-Plan'!$R$5,AG$4&lt;='1-Plan'!$R$5)," ","")</f>
      </c>
      <c r="AH18" s="379">
        <f>IF(AND(AH$4&gt;=$B18,AH$4&lt;=$B18+$C18-1,$B18&lt;='1-Plan'!$R$5,AH$4&lt;='1-Plan'!$R$5)," ","")</f>
      </c>
      <c r="AI18" s="379">
        <f>IF(AND(AI$4&gt;=$B18,AI$4&lt;=$B18+$C18-1,$B18&lt;='1-Plan'!$R$5,AI$4&lt;='1-Plan'!$R$5)," ","")</f>
      </c>
      <c r="AJ18" s="379">
        <f>IF(AND(AJ$4&gt;=$B18,AJ$4&lt;=$B18+$C18-1,$B18&lt;='1-Plan'!$R$5,AJ$4&lt;='1-Plan'!$R$5)," ","")</f>
      </c>
      <c r="AK18" s="379">
        <f>IF(AND(AK$4&gt;=$B18,AK$4&lt;=$B18+$C18-1,$B18&lt;='1-Plan'!$R$5,AK$4&lt;='1-Plan'!$R$5)," ","")</f>
      </c>
      <c r="AL18" s="379">
        <f>IF(AND(AL$4&gt;=$B18,AL$4&lt;=$B18+$C18-1,$B18&lt;='1-Plan'!$R$5,AL$4&lt;='1-Plan'!$R$5)," ","")</f>
      </c>
      <c r="AM18" s="379">
        <f>IF(AND(AM$4&gt;=$B18,AM$4&lt;=$B18+$C18-1,$B18&lt;='1-Plan'!$R$5,AM$4&lt;='1-Plan'!$R$5)," ","")</f>
      </c>
    </row>
    <row r="19" spans="1:39" ht="10.5" customHeight="1">
      <c r="A19" s="284"/>
      <c r="B19" s="252"/>
      <c r="C19" s="252"/>
      <c r="D19" s="380" t="str">
        <f>VLOOKUP(7,'1-Plan'!A16:C47,3,FALSE)</f>
        <v>Study of</v>
      </c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1"/>
    </row>
    <row r="20" spans="1:39" ht="25.5" customHeight="1">
      <c r="A20" s="284" t="s">
        <v>183</v>
      </c>
      <c r="B20" s="251"/>
      <c r="C20" s="251"/>
      <c r="D20" s="379">
        <f>IF(AND(D$4&gt;=$B20,D$4&lt;=$B20+$C20-1,$B20&lt;='1-Plan'!$R$5,D$4&lt;='1-Plan'!$R$5)," ","")</f>
      </c>
      <c r="E20" s="379">
        <f>IF(AND(E$4&gt;=$B20,E$4&lt;=$B20+$C20-1,$B20&lt;='1-Plan'!$R$5,E$4&lt;='1-Plan'!$R$5)," ","")</f>
      </c>
      <c r="F20" s="379">
        <f>IF(AND(F$4&gt;=$B20,F$4&lt;=$B20+$C20-1,$B20&lt;='1-Plan'!$R$5,F$4&lt;='1-Plan'!$R$5)," ","")</f>
      </c>
      <c r="G20" s="379">
        <f>IF(AND(G$4&gt;=$B20,G$4&lt;=$B20+$C20-1,$B20&lt;='1-Plan'!$R$5,G$4&lt;='1-Plan'!$R$5)," ","")</f>
      </c>
      <c r="H20" s="379">
        <f>IF(AND(H$4&gt;=$B20,H$4&lt;=$B20+$C20-1,$B20&lt;='1-Plan'!$R$5,H$4&lt;='1-Plan'!$R$5)," ","")</f>
      </c>
      <c r="I20" s="379">
        <f>IF(AND(I$4&gt;=$B20,I$4&lt;=$B20+$C20-1,$B20&lt;='1-Plan'!$R$5,I$4&lt;='1-Plan'!$R$5)," ","")</f>
      </c>
      <c r="J20" s="379">
        <f>IF(AND(J$4&gt;=$B20,J$4&lt;=$B20+$C20-1,$B20&lt;='1-Plan'!$R$5,J$4&lt;='1-Plan'!$R$5)," ","")</f>
      </c>
      <c r="K20" s="379">
        <f>IF(AND(K$4&gt;=$B20,K$4&lt;=$B20+$C20-1,$B20&lt;='1-Plan'!$R$5,K$4&lt;='1-Plan'!$R$5)," ","")</f>
      </c>
      <c r="L20" s="379">
        <f>IF(AND(L$4&gt;=$B20,L$4&lt;=$B20+$C20-1,$B20&lt;='1-Plan'!$R$5,L$4&lt;='1-Plan'!$R$5)," ","")</f>
      </c>
      <c r="M20" s="379">
        <f>IF(AND(M$4&gt;=$B20,M$4&lt;=$B20+$C20-1,$B20&lt;='1-Plan'!$R$5,M$4&lt;='1-Plan'!$R$5)," ","")</f>
      </c>
      <c r="N20" s="379">
        <f>IF(AND(N$4&gt;=$B20,N$4&lt;=$B20+$C20-1,$B20&lt;='1-Plan'!$R$5,N$4&lt;='1-Plan'!$R$5)," ","")</f>
      </c>
      <c r="O20" s="379">
        <f>IF(AND(O$4&gt;=$B20,O$4&lt;=$B20+$C20-1,$B20&lt;='1-Plan'!$R$5,O$4&lt;='1-Plan'!$R$5)," ","")</f>
      </c>
      <c r="P20" s="379">
        <f>IF(AND(P$4&gt;=$B20,P$4&lt;=$B20+$C20-1,$B20&lt;='1-Plan'!$R$5,P$4&lt;='1-Plan'!$R$5)," ","")</f>
      </c>
      <c r="Q20" s="379">
        <f>IF(AND(Q$4&gt;=$B20,Q$4&lt;=$B20+$C20-1,$B20&lt;='1-Plan'!$R$5,Q$4&lt;='1-Plan'!$R$5)," ","")</f>
      </c>
      <c r="R20" s="379">
        <f>IF(AND(R$4&gt;=$B20,R$4&lt;=$B20+$C20-1,$B20&lt;='1-Plan'!$R$5,R$4&lt;='1-Plan'!$R$5)," ","")</f>
      </c>
      <c r="S20" s="379">
        <f>IF(AND(S$4&gt;=$B20,S$4&lt;=$B20+$C20-1,$B20&lt;='1-Plan'!$R$5,S$4&lt;='1-Plan'!$R$5)," ","")</f>
      </c>
      <c r="T20" s="379">
        <f>IF(AND(T$4&gt;=$B20,T$4&lt;=$B20+$C20-1,$B20&lt;='1-Plan'!$R$5,T$4&lt;='1-Plan'!$R$5)," ","")</f>
      </c>
      <c r="U20" s="379">
        <f>IF(AND(U$4&gt;=$B20,U$4&lt;=$B20+$C20-1,$B20&lt;='1-Plan'!$R$5,U$4&lt;='1-Plan'!$R$5)," ","")</f>
      </c>
      <c r="V20" s="379">
        <f>IF(AND(V$4&gt;=$B20,V$4&lt;=$B20+$C20-1,$B20&lt;='1-Plan'!$R$5,V$4&lt;='1-Plan'!$R$5)," ","")</f>
      </c>
      <c r="W20" s="379">
        <f>IF(AND(W$4&gt;=$B20,W$4&lt;=$B20+$C20-1,$B20&lt;='1-Plan'!$R$5,W$4&lt;='1-Plan'!$R$5)," ","")</f>
      </c>
      <c r="X20" s="379">
        <f>IF(AND(X$4&gt;=$B20,X$4&lt;=$B20+$C20-1,$B20&lt;='1-Plan'!$R$5,X$4&lt;='1-Plan'!$R$5)," ","")</f>
      </c>
      <c r="Y20" s="379">
        <f>IF(AND(Y$4&gt;=$B20,Y$4&lt;=$B20+$C20-1,$B20&lt;='1-Plan'!$R$5,Y$4&lt;='1-Plan'!$R$5)," ","")</f>
      </c>
      <c r="Z20" s="379">
        <f>IF(AND(Z$4&gt;=$B20,Z$4&lt;=$B20+$C20-1,$B20&lt;='1-Plan'!$R$5,Z$4&lt;='1-Plan'!$R$5)," ","")</f>
      </c>
      <c r="AA20" s="379">
        <f>IF(AND(AA$4&gt;=$B20,AA$4&lt;=$B20+$C20-1,$B20&lt;='1-Plan'!$R$5,AA$4&lt;='1-Plan'!$R$5)," ","")</f>
      </c>
      <c r="AB20" s="379">
        <f>IF(AND(AB$4&gt;=$B20,AB$4&lt;=$B20+$C20-1,$B20&lt;='1-Plan'!$R$5,AB$4&lt;='1-Plan'!$R$5)," ","")</f>
      </c>
      <c r="AC20" s="379">
        <f>IF(AND(AC$4&gt;=$B20,AC$4&lt;=$B20+$C20-1,$B20&lt;='1-Plan'!$R$5,AC$4&lt;='1-Plan'!$R$5)," ","")</f>
      </c>
      <c r="AD20" s="379">
        <f>IF(AND(AD$4&gt;=$B20,AD$4&lt;=$B20+$C20-1,$B20&lt;='1-Plan'!$R$5,AD$4&lt;='1-Plan'!$R$5)," ","")</f>
      </c>
      <c r="AE20" s="379">
        <f>IF(AND(AE$4&gt;=$B20,AE$4&lt;=$B20+$C20-1,$B20&lt;='1-Plan'!$R$5,AE$4&lt;='1-Plan'!$R$5)," ","")</f>
      </c>
      <c r="AF20" s="379">
        <f>IF(AND(AF$4&gt;=$B20,AF$4&lt;=$B20+$C20-1,$B20&lt;='1-Plan'!$R$5,AF$4&lt;='1-Plan'!$R$5)," ","")</f>
      </c>
      <c r="AG20" s="379">
        <f>IF(AND(AG$4&gt;=$B20,AG$4&lt;=$B20+$C20-1,$B20&lt;='1-Plan'!$R$5,AG$4&lt;='1-Plan'!$R$5)," ","")</f>
      </c>
      <c r="AH20" s="379">
        <f>IF(AND(AH$4&gt;=$B20,AH$4&lt;=$B20+$C20-1,$B20&lt;='1-Plan'!$R$5,AH$4&lt;='1-Plan'!$R$5)," ","")</f>
      </c>
      <c r="AI20" s="379">
        <f>IF(AND(AI$4&gt;=$B20,AI$4&lt;=$B20+$C20-1,$B20&lt;='1-Plan'!$R$5,AI$4&lt;='1-Plan'!$R$5)," ","")</f>
      </c>
      <c r="AJ20" s="379">
        <f>IF(AND(AJ$4&gt;=$B20,AJ$4&lt;=$B20+$C20-1,$B20&lt;='1-Plan'!$R$5,AJ$4&lt;='1-Plan'!$R$5)," ","")</f>
      </c>
      <c r="AK20" s="379">
        <f>IF(AND(AK$4&gt;=$B20,AK$4&lt;=$B20+$C20-1,$B20&lt;='1-Plan'!$R$5,AK$4&lt;='1-Plan'!$R$5)," ","")</f>
      </c>
      <c r="AL20" s="379">
        <f>IF(AND(AL$4&gt;=$B20,AL$4&lt;=$B20+$C20-1,$B20&lt;='1-Plan'!$R$5,AL$4&lt;='1-Plan'!$R$5)," ","")</f>
      </c>
      <c r="AM20" s="379">
        <f>IF(AND(AM$4&gt;=$B20,AM$4&lt;=$B20+$C20-1,$B20&lt;='1-Plan'!$R$5,AM$4&lt;='1-Plan'!$R$5)," ","")</f>
      </c>
    </row>
    <row r="21" spans="1:39" ht="15.75" customHeight="1">
      <c r="A21" s="284"/>
      <c r="B21" s="252"/>
      <c r="C21" s="252"/>
      <c r="D21" s="380" t="str">
        <f>VLOOKUP(8,'1-Plan'!A16:C47,3,FALSE)</f>
        <v>Production</v>
      </c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1"/>
    </row>
    <row r="22" spans="1:39" ht="25.5" customHeight="1">
      <c r="A22" s="284" t="s">
        <v>184</v>
      </c>
      <c r="B22" s="251"/>
      <c r="C22" s="251"/>
      <c r="D22" s="379">
        <f>IF(AND(D$4&gt;=$B22,D$4&lt;=$B22+$C22-1,$B22&lt;='1-Plan'!$R$5,D$4&lt;='1-Plan'!$R$5)," ","")</f>
      </c>
      <c r="E22" s="379">
        <f>IF(AND(E$4&gt;=$B22,E$4&lt;=$B22+$C22-1,$B22&lt;='1-Plan'!$R$5,E$4&lt;='1-Plan'!$R$5)," ","")</f>
      </c>
      <c r="F22" s="379">
        <f>IF(AND(F$4&gt;=$B22,F$4&lt;=$B22+$C22-1,$B22&lt;='1-Plan'!$R$5,F$4&lt;='1-Plan'!$R$5)," ","")</f>
      </c>
      <c r="G22" s="379">
        <f>IF(AND(G$4&gt;=$B22,G$4&lt;=$B22+$C22-1,$B22&lt;='1-Plan'!$R$5,G$4&lt;='1-Plan'!$R$5)," ","")</f>
      </c>
      <c r="H22" s="379">
        <f>IF(AND(H$4&gt;=$B22,H$4&lt;=$B22+$C22-1,$B22&lt;='1-Plan'!$R$5,H$4&lt;='1-Plan'!$R$5)," ","")</f>
      </c>
      <c r="I22" s="379">
        <f>IF(AND(I$4&gt;=$B22,I$4&lt;=$B22+$C22-1,$B22&lt;='1-Plan'!$R$5,I$4&lt;='1-Plan'!$R$5)," ","")</f>
      </c>
      <c r="J22" s="379">
        <f>IF(AND(J$4&gt;=$B22,J$4&lt;=$B22+$C22-1,$B22&lt;='1-Plan'!$R$5,J$4&lt;='1-Plan'!$R$5)," ","")</f>
      </c>
      <c r="K22" s="379">
        <f>IF(AND(K$4&gt;=$B22,K$4&lt;=$B22+$C22-1,$B22&lt;='1-Plan'!$R$5,K$4&lt;='1-Plan'!$R$5)," ","")</f>
      </c>
      <c r="L22" s="379">
        <f>IF(AND(L$4&gt;=$B22,L$4&lt;=$B22+$C22-1,$B22&lt;='1-Plan'!$R$5,L$4&lt;='1-Plan'!$R$5)," ","")</f>
      </c>
      <c r="M22" s="379">
        <f>IF(AND(M$4&gt;=$B22,M$4&lt;=$B22+$C22-1,$B22&lt;='1-Plan'!$R$5,M$4&lt;='1-Plan'!$R$5)," ","")</f>
      </c>
      <c r="N22" s="379">
        <f>IF(AND(N$4&gt;=$B22,N$4&lt;=$B22+$C22-1,$B22&lt;='1-Plan'!$R$5,N$4&lt;='1-Plan'!$R$5)," ","")</f>
      </c>
      <c r="O22" s="379">
        <f>IF(AND(O$4&gt;=$B22,O$4&lt;=$B22+$C22-1,$B22&lt;='1-Plan'!$R$5,O$4&lt;='1-Plan'!$R$5)," ","")</f>
      </c>
      <c r="P22" s="379">
        <f>IF(AND(P$4&gt;=$B22,P$4&lt;=$B22+$C22-1,$B22&lt;='1-Plan'!$R$5,P$4&lt;='1-Plan'!$R$5)," ","")</f>
      </c>
      <c r="Q22" s="379">
        <f>IF(AND(Q$4&gt;=$B22,Q$4&lt;=$B22+$C22-1,$B22&lt;='1-Plan'!$R$5,Q$4&lt;='1-Plan'!$R$5)," ","")</f>
      </c>
      <c r="R22" s="379">
        <f>IF(AND(R$4&gt;=$B22,R$4&lt;=$B22+$C22-1,$B22&lt;='1-Plan'!$R$5,R$4&lt;='1-Plan'!$R$5)," ","")</f>
      </c>
      <c r="S22" s="379">
        <f>IF(AND(S$4&gt;=$B22,S$4&lt;=$B22+$C22-1,$B22&lt;='1-Plan'!$R$5,S$4&lt;='1-Plan'!$R$5)," ","")</f>
      </c>
      <c r="T22" s="379">
        <f>IF(AND(T$4&gt;=$B22,T$4&lt;=$B22+$C22-1,$B22&lt;='1-Plan'!$R$5,T$4&lt;='1-Plan'!$R$5)," ","")</f>
      </c>
      <c r="U22" s="379">
        <f>IF(AND(U$4&gt;=$B22,U$4&lt;=$B22+$C22-1,$B22&lt;='1-Plan'!$R$5,U$4&lt;='1-Plan'!$R$5)," ","")</f>
      </c>
      <c r="V22" s="379">
        <f>IF(AND(V$4&gt;=$B22,V$4&lt;=$B22+$C22-1,$B22&lt;='1-Plan'!$R$5,V$4&lt;='1-Plan'!$R$5)," ","")</f>
      </c>
      <c r="W22" s="379">
        <f>IF(AND(W$4&gt;=$B22,W$4&lt;=$B22+$C22-1,$B22&lt;='1-Plan'!$R$5,W$4&lt;='1-Plan'!$R$5)," ","")</f>
      </c>
      <c r="X22" s="379">
        <f>IF(AND(X$4&gt;=$B22,X$4&lt;=$B22+$C22-1,$B22&lt;='1-Plan'!$R$5,X$4&lt;='1-Plan'!$R$5)," ","")</f>
      </c>
      <c r="Y22" s="379">
        <f>IF(AND(Y$4&gt;=$B22,Y$4&lt;=$B22+$C22-1,$B22&lt;='1-Plan'!$R$5,Y$4&lt;='1-Plan'!$R$5)," ","")</f>
      </c>
      <c r="Z22" s="379">
        <f>IF(AND(Z$4&gt;=$B22,Z$4&lt;=$B22+$C22-1,$B22&lt;='1-Plan'!$R$5,Z$4&lt;='1-Plan'!$R$5)," ","")</f>
      </c>
      <c r="AA22" s="379">
        <f>IF(AND(AA$4&gt;=$B22,AA$4&lt;=$B22+$C22-1,$B22&lt;='1-Plan'!$R$5,AA$4&lt;='1-Plan'!$R$5)," ","")</f>
      </c>
      <c r="AB22" s="379">
        <f>IF(AND(AB$4&gt;=$B22,AB$4&lt;=$B22+$C22-1,$B22&lt;='1-Plan'!$R$5,AB$4&lt;='1-Plan'!$R$5)," ","")</f>
      </c>
      <c r="AC22" s="379">
        <f>IF(AND(AC$4&gt;=$B22,AC$4&lt;=$B22+$C22-1,$B22&lt;='1-Plan'!$R$5,AC$4&lt;='1-Plan'!$R$5)," ","")</f>
      </c>
      <c r="AD22" s="379">
        <f>IF(AND(AD$4&gt;=$B22,AD$4&lt;=$B22+$C22-1,$B22&lt;='1-Plan'!$R$5,AD$4&lt;='1-Plan'!$R$5)," ","")</f>
      </c>
      <c r="AE22" s="379">
        <f>IF(AND(AE$4&gt;=$B22,AE$4&lt;=$B22+$C22-1,$B22&lt;='1-Plan'!$R$5,AE$4&lt;='1-Plan'!$R$5)," ","")</f>
      </c>
      <c r="AF22" s="379">
        <f>IF(AND(AF$4&gt;=$B22,AF$4&lt;=$B22+$C22-1,$B22&lt;='1-Plan'!$R$5,AF$4&lt;='1-Plan'!$R$5)," ","")</f>
      </c>
      <c r="AG22" s="379">
        <f>IF(AND(AG$4&gt;=$B22,AG$4&lt;=$B22+$C22-1,$B22&lt;='1-Plan'!$R$5,AG$4&lt;='1-Plan'!$R$5)," ","")</f>
      </c>
      <c r="AH22" s="379">
        <f>IF(AND(AH$4&gt;=$B22,AH$4&lt;=$B22+$C22-1,$B22&lt;='1-Plan'!$R$5,AH$4&lt;='1-Plan'!$R$5)," ","")</f>
      </c>
      <c r="AI22" s="379">
        <f>IF(AND(AI$4&gt;=$B22,AI$4&lt;=$B22+$C22-1,$B22&lt;='1-Plan'!$R$5,AI$4&lt;='1-Plan'!$R$5)," ","")</f>
      </c>
      <c r="AJ22" s="379">
        <f>IF(AND(AJ$4&gt;=$B22,AJ$4&lt;=$B22+$C22-1,$B22&lt;='1-Plan'!$R$5,AJ$4&lt;='1-Plan'!$R$5)," ","")</f>
      </c>
      <c r="AK22" s="379">
        <f>IF(AND(AK$4&gt;=$B22,AK$4&lt;=$B22+$C22-1,$B22&lt;='1-Plan'!$R$5,AK$4&lt;='1-Plan'!$R$5)," ","")</f>
      </c>
      <c r="AL22" s="379">
        <f>IF(AND(AL$4&gt;=$B22,AL$4&lt;=$B22+$C22-1,$B22&lt;='1-Plan'!$R$5,AL$4&lt;='1-Plan'!$R$5)," ","")</f>
      </c>
      <c r="AM22" s="379">
        <f>IF(AND(AM$4&gt;=$B22,AM$4&lt;=$B22+$C22-1,$B22&lt;='1-Plan'!$R$5,AM$4&lt;='1-Plan'!$R$5)," ","")</f>
      </c>
    </row>
    <row r="23" spans="1:39" ht="12" customHeight="1">
      <c r="A23" s="284"/>
      <c r="B23" s="252"/>
      <c r="C23" s="252"/>
      <c r="D23" s="380">
        <f>VLOOKUP(9,'1-Plan'!A16:C47,3,FALSE)</f>
        <v>0</v>
      </c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</row>
    <row r="24" spans="1:39" ht="25.5" customHeight="1">
      <c r="A24" s="284" t="s">
        <v>185</v>
      </c>
      <c r="B24" s="251"/>
      <c r="C24" s="251"/>
      <c r="D24" s="379">
        <f>IF(AND(D$4&gt;=$B24,D$4&lt;=$B24+$C24-1,$B24&lt;='1-Plan'!$R$5,D$4&lt;='1-Plan'!$R$5)," ","")</f>
      </c>
      <c r="E24" s="379">
        <f>IF(AND(E$4&gt;=$B24,E$4&lt;=$B24+$C24-1,$B24&lt;='1-Plan'!$R$5,E$4&lt;='1-Plan'!$R$5)," ","")</f>
      </c>
      <c r="F24" s="379">
        <f>IF(AND(F$4&gt;=$B24,F$4&lt;=$B24+$C24-1,$B24&lt;='1-Plan'!$R$5,F$4&lt;='1-Plan'!$R$5)," ","")</f>
      </c>
      <c r="G24" s="379">
        <f>IF(AND(G$4&gt;=$B24,G$4&lt;=$B24+$C24-1,$B24&lt;='1-Plan'!$R$5,G$4&lt;='1-Plan'!$R$5)," ","")</f>
      </c>
      <c r="H24" s="379">
        <f>IF(AND(H$4&gt;=$B24,H$4&lt;=$B24+$C24-1,$B24&lt;='1-Plan'!$R$5,H$4&lt;='1-Plan'!$R$5)," ","")</f>
      </c>
      <c r="I24" s="379">
        <f>IF(AND(I$4&gt;=$B24,I$4&lt;=$B24+$C24-1,$B24&lt;='1-Plan'!$R$5,I$4&lt;='1-Plan'!$R$5)," ","")</f>
      </c>
      <c r="J24" s="379">
        <f>IF(AND(J$4&gt;=$B24,J$4&lt;=$B24+$C24-1,$B24&lt;='1-Plan'!$R$5,J$4&lt;='1-Plan'!$R$5)," ","")</f>
      </c>
      <c r="K24" s="379">
        <f>IF(AND(K$4&gt;=$B24,K$4&lt;=$B24+$C24-1,$B24&lt;='1-Plan'!$R$5,K$4&lt;='1-Plan'!$R$5)," ","")</f>
      </c>
      <c r="L24" s="379">
        <f>IF(AND(L$4&gt;=$B24,L$4&lt;=$B24+$C24-1,$B24&lt;='1-Plan'!$R$5,L$4&lt;='1-Plan'!$R$5)," ","")</f>
      </c>
      <c r="M24" s="379">
        <f>IF(AND(M$4&gt;=$B24,M$4&lt;=$B24+$C24-1,$B24&lt;='1-Plan'!$R$5,M$4&lt;='1-Plan'!$R$5)," ","")</f>
      </c>
      <c r="N24" s="379">
        <f>IF(AND(N$4&gt;=$B24,N$4&lt;=$B24+$C24-1,$B24&lt;='1-Plan'!$R$5,N$4&lt;='1-Plan'!$R$5)," ","")</f>
      </c>
      <c r="O24" s="379">
        <f>IF(AND(O$4&gt;=$B24,O$4&lt;=$B24+$C24-1,$B24&lt;='1-Plan'!$R$5,O$4&lt;='1-Plan'!$R$5)," ","")</f>
      </c>
      <c r="P24" s="379">
        <f>IF(AND(P$4&gt;=$B24,P$4&lt;=$B24+$C24-1,$B24&lt;='1-Plan'!$R$5,P$4&lt;='1-Plan'!$R$5)," ","")</f>
      </c>
      <c r="Q24" s="379">
        <f>IF(AND(Q$4&gt;=$B24,Q$4&lt;=$B24+$C24-1,$B24&lt;='1-Plan'!$R$5,Q$4&lt;='1-Plan'!$R$5)," ","")</f>
      </c>
      <c r="R24" s="379">
        <f>IF(AND(R$4&gt;=$B24,R$4&lt;=$B24+$C24-1,$B24&lt;='1-Plan'!$R$5,R$4&lt;='1-Plan'!$R$5)," ","")</f>
      </c>
      <c r="S24" s="379">
        <f>IF(AND(S$4&gt;=$B24,S$4&lt;=$B24+$C24-1,$B24&lt;='1-Plan'!$R$5,S$4&lt;='1-Plan'!$R$5)," ","")</f>
      </c>
      <c r="T24" s="379">
        <f>IF(AND(T$4&gt;=$B24,T$4&lt;=$B24+$C24-1,$B24&lt;='1-Plan'!$R$5,T$4&lt;='1-Plan'!$R$5)," ","")</f>
      </c>
      <c r="U24" s="379">
        <f>IF(AND(U$4&gt;=$B24,U$4&lt;=$B24+$C24-1,$B24&lt;='1-Plan'!$R$5,U$4&lt;='1-Plan'!$R$5)," ","")</f>
      </c>
      <c r="V24" s="379">
        <f>IF(AND(V$4&gt;=$B24,V$4&lt;=$B24+$C24-1,$B24&lt;='1-Plan'!$R$5,V$4&lt;='1-Plan'!$R$5)," ","")</f>
      </c>
      <c r="W24" s="379">
        <f>IF(AND(W$4&gt;=$B24,W$4&lt;=$B24+$C24-1,$B24&lt;='1-Plan'!$R$5,W$4&lt;='1-Plan'!$R$5)," ","")</f>
      </c>
      <c r="X24" s="379">
        <f>IF(AND(X$4&gt;=$B24,X$4&lt;=$B24+$C24-1,$B24&lt;='1-Plan'!$R$5,X$4&lt;='1-Plan'!$R$5)," ","")</f>
      </c>
      <c r="Y24" s="379">
        <f>IF(AND(Y$4&gt;=$B24,Y$4&lt;=$B24+$C24-1,$B24&lt;='1-Plan'!$R$5,Y$4&lt;='1-Plan'!$R$5)," ","")</f>
      </c>
      <c r="Z24" s="379">
        <f>IF(AND(Z$4&gt;=$B24,Z$4&lt;=$B24+$C24-1,$B24&lt;='1-Plan'!$R$5,Z$4&lt;='1-Plan'!$R$5)," ","")</f>
      </c>
      <c r="AA24" s="379">
        <f>IF(AND(AA$4&gt;=$B24,AA$4&lt;=$B24+$C24-1,$B24&lt;='1-Plan'!$R$5,AA$4&lt;='1-Plan'!$R$5)," ","")</f>
      </c>
      <c r="AB24" s="379">
        <f>IF(AND(AB$4&gt;=$B24,AB$4&lt;=$B24+$C24-1,$B24&lt;='1-Plan'!$R$5,AB$4&lt;='1-Plan'!$R$5)," ","")</f>
      </c>
      <c r="AC24" s="379">
        <f>IF(AND(AC$4&gt;=$B24,AC$4&lt;=$B24+$C24-1,$B24&lt;='1-Plan'!$R$5,AC$4&lt;='1-Plan'!$R$5)," ","")</f>
      </c>
      <c r="AD24" s="379">
        <f>IF(AND(AD$4&gt;=$B24,AD$4&lt;=$B24+$C24-1,$B24&lt;='1-Plan'!$R$5,AD$4&lt;='1-Plan'!$R$5)," ","")</f>
      </c>
      <c r="AE24" s="379">
        <f>IF(AND(AE$4&gt;=$B24,AE$4&lt;=$B24+$C24-1,$B24&lt;='1-Plan'!$R$5,AE$4&lt;='1-Plan'!$R$5)," ","")</f>
      </c>
      <c r="AF24" s="379">
        <f>IF(AND(AF$4&gt;=$B24,AF$4&lt;=$B24+$C24-1,$B24&lt;='1-Plan'!$R$5,AF$4&lt;='1-Plan'!$R$5)," ","")</f>
      </c>
      <c r="AG24" s="379">
        <f>IF(AND(AG$4&gt;=$B24,AG$4&lt;=$B24+$C24-1,$B24&lt;='1-Plan'!$R$5,AG$4&lt;='1-Plan'!$R$5)," ","")</f>
      </c>
      <c r="AH24" s="379">
        <f>IF(AND(AH$4&gt;=$B24,AH$4&lt;=$B24+$C24-1,$B24&lt;='1-Plan'!$R$5,AH$4&lt;='1-Plan'!$R$5)," ","")</f>
      </c>
      <c r="AI24" s="379">
        <f>IF(AND(AI$4&gt;=$B24,AI$4&lt;=$B24+$C24-1,$B24&lt;='1-Plan'!$R$5,AI$4&lt;='1-Plan'!$R$5)," ","")</f>
      </c>
      <c r="AJ24" s="379">
        <f>IF(AND(AJ$4&gt;=$B24,AJ$4&lt;=$B24+$C24-1,$B24&lt;='1-Plan'!$R$5,AJ$4&lt;='1-Plan'!$R$5)," ","")</f>
      </c>
      <c r="AK24" s="379">
        <f>IF(AND(AK$4&gt;=$B24,AK$4&lt;=$B24+$C24-1,$B24&lt;='1-Plan'!$R$5,AK$4&lt;='1-Plan'!$R$5)," ","")</f>
      </c>
      <c r="AL24" s="379">
        <f>IF(AND(AL$4&gt;=$B24,AL$4&lt;=$B24+$C24-1,$B24&lt;='1-Plan'!$R$5,AL$4&lt;='1-Plan'!$R$5)," ","")</f>
      </c>
      <c r="AM24" s="379">
        <f>IF(AND(AM$4&gt;=$B24,AM$4&lt;=$B24+$C24-1,$B24&lt;='1-Plan'!$R$5,AM$4&lt;='1-Plan'!$R$5)," ","")</f>
      </c>
    </row>
    <row r="25" spans="1:39" ht="12" customHeight="1">
      <c r="A25" s="284"/>
      <c r="B25" s="252"/>
      <c r="C25" s="252"/>
      <c r="D25" s="380">
        <f>VLOOKUP(10,'1-Plan'!A16:C47,3,FALSE)</f>
        <v>0</v>
      </c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1"/>
    </row>
    <row r="26" spans="1:39" ht="25.5" customHeight="1">
      <c r="A26" s="284" t="s">
        <v>186</v>
      </c>
      <c r="B26" s="251"/>
      <c r="C26" s="251"/>
      <c r="D26" s="379">
        <f>IF(AND(D$4&gt;=$B26,D$4&lt;=$B26+$C26-1,$B26&lt;='1-Plan'!$R$5,D$4&lt;='1-Plan'!$R$5)," ","")</f>
      </c>
      <c r="E26" s="379">
        <f>IF(AND(E$4&gt;=$B26,E$4&lt;=$B26+$C26-1,$B26&lt;='1-Plan'!$R$5,E$4&lt;='1-Plan'!$R$5)," ","")</f>
      </c>
      <c r="F26" s="379">
        <f>IF(AND(F$4&gt;=$B26,F$4&lt;=$B26+$C26-1,$B26&lt;='1-Plan'!$R$5,F$4&lt;='1-Plan'!$R$5)," ","")</f>
      </c>
      <c r="G26" s="379">
        <f>IF(AND(G$4&gt;=$B26,G$4&lt;=$B26+$C26-1,$B26&lt;='1-Plan'!$R$5,G$4&lt;='1-Plan'!$R$5)," ","")</f>
      </c>
      <c r="H26" s="379">
        <f>IF(AND(H$4&gt;=$B26,H$4&lt;=$B26+$C26-1,$B26&lt;='1-Plan'!$R$5,H$4&lt;='1-Plan'!$R$5)," ","")</f>
      </c>
      <c r="I26" s="379">
        <f>IF(AND(I$4&gt;=$B26,I$4&lt;=$B26+$C26-1,$B26&lt;='1-Plan'!$R$5,I$4&lt;='1-Plan'!$R$5)," ","")</f>
      </c>
      <c r="J26" s="379">
        <f>IF(AND(J$4&gt;=$B26,J$4&lt;=$B26+$C26-1,$B26&lt;='1-Plan'!$R$5,J$4&lt;='1-Plan'!$R$5)," ","")</f>
      </c>
      <c r="K26" s="379">
        <f>IF(AND(K$4&gt;=$B26,K$4&lt;=$B26+$C26-1,$B26&lt;='1-Plan'!$R$5,K$4&lt;='1-Plan'!$R$5)," ","")</f>
      </c>
      <c r="L26" s="379">
        <f>IF(AND(L$4&gt;=$B26,L$4&lt;=$B26+$C26-1,$B26&lt;='1-Plan'!$R$5,L$4&lt;='1-Plan'!$R$5)," ","")</f>
      </c>
      <c r="M26" s="379">
        <f>IF(AND(M$4&gt;=$B26,M$4&lt;=$B26+$C26-1,$B26&lt;='1-Plan'!$R$5,M$4&lt;='1-Plan'!$R$5)," ","")</f>
      </c>
      <c r="N26" s="379">
        <f>IF(AND(N$4&gt;=$B26,N$4&lt;=$B26+$C26-1,$B26&lt;='1-Plan'!$R$5,N$4&lt;='1-Plan'!$R$5)," ","")</f>
      </c>
      <c r="O26" s="379">
        <f>IF(AND(O$4&gt;=$B26,O$4&lt;=$B26+$C26-1,$B26&lt;='1-Plan'!$R$5,O$4&lt;='1-Plan'!$R$5)," ","")</f>
      </c>
      <c r="P26" s="379">
        <f>IF(AND(P$4&gt;=$B26,P$4&lt;=$B26+$C26-1,$B26&lt;='1-Plan'!$R$5,P$4&lt;='1-Plan'!$R$5)," ","")</f>
      </c>
      <c r="Q26" s="379">
        <f>IF(AND(Q$4&gt;=$B26,Q$4&lt;=$B26+$C26-1,$B26&lt;='1-Plan'!$R$5,Q$4&lt;='1-Plan'!$R$5)," ","")</f>
      </c>
      <c r="R26" s="379">
        <f>IF(AND(R$4&gt;=$B26,R$4&lt;=$B26+$C26-1,$B26&lt;='1-Plan'!$R$5,R$4&lt;='1-Plan'!$R$5)," ","")</f>
      </c>
      <c r="S26" s="379">
        <f>IF(AND(S$4&gt;=$B26,S$4&lt;=$B26+$C26-1,$B26&lt;='1-Plan'!$R$5,S$4&lt;='1-Plan'!$R$5)," ","")</f>
      </c>
      <c r="T26" s="379">
        <f>IF(AND(T$4&gt;=$B26,T$4&lt;=$B26+$C26-1,$B26&lt;='1-Plan'!$R$5,T$4&lt;='1-Plan'!$R$5)," ","")</f>
      </c>
      <c r="U26" s="379">
        <f>IF(AND(U$4&gt;=$B26,U$4&lt;=$B26+$C26-1,$B26&lt;='1-Plan'!$R$5,U$4&lt;='1-Plan'!$R$5)," ","")</f>
      </c>
      <c r="V26" s="379">
        <f>IF(AND(V$4&gt;=$B26,V$4&lt;=$B26+$C26-1,$B26&lt;='1-Plan'!$R$5,V$4&lt;='1-Plan'!$R$5)," ","")</f>
      </c>
      <c r="W26" s="379">
        <f>IF(AND(W$4&gt;=$B26,W$4&lt;=$B26+$C26-1,$B26&lt;='1-Plan'!$R$5,W$4&lt;='1-Plan'!$R$5)," ","")</f>
      </c>
      <c r="X26" s="379">
        <f>IF(AND(X$4&gt;=$B26,X$4&lt;=$B26+$C26-1,$B26&lt;='1-Plan'!$R$5,X$4&lt;='1-Plan'!$R$5)," ","")</f>
      </c>
      <c r="Y26" s="379">
        <f>IF(AND(Y$4&gt;=$B26,Y$4&lt;=$B26+$C26-1,$B26&lt;='1-Plan'!$R$5,Y$4&lt;='1-Plan'!$R$5)," ","")</f>
      </c>
      <c r="Z26" s="379">
        <f>IF(AND(Z$4&gt;=$B26,Z$4&lt;=$B26+$C26-1,$B26&lt;='1-Plan'!$R$5,Z$4&lt;='1-Plan'!$R$5)," ","")</f>
      </c>
      <c r="AA26" s="379">
        <f>IF(AND(AA$4&gt;=$B26,AA$4&lt;=$B26+$C26-1,$B26&lt;='1-Plan'!$R$5,AA$4&lt;='1-Plan'!$R$5)," ","")</f>
      </c>
      <c r="AB26" s="379">
        <f>IF(AND(AB$4&gt;=$B26,AB$4&lt;=$B26+$C26-1,$B26&lt;='1-Plan'!$R$5,AB$4&lt;='1-Plan'!$R$5)," ","")</f>
      </c>
      <c r="AC26" s="379">
        <f>IF(AND(AC$4&gt;=$B26,AC$4&lt;=$B26+$C26-1,$B26&lt;='1-Plan'!$R$5,AC$4&lt;='1-Plan'!$R$5)," ","")</f>
      </c>
      <c r="AD26" s="379">
        <f>IF(AND(AD$4&gt;=$B26,AD$4&lt;=$B26+$C26-1,$B26&lt;='1-Plan'!$R$5,AD$4&lt;='1-Plan'!$R$5)," ","")</f>
      </c>
      <c r="AE26" s="379">
        <f>IF(AND(AE$4&gt;=$B26,AE$4&lt;=$B26+$C26-1,$B26&lt;='1-Plan'!$R$5,AE$4&lt;='1-Plan'!$R$5)," ","")</f>
      </c>
      <c r="AF26" s="379">
        <f>IF(AND(AF$4&gt;=$B26,AF$4&lt;=$B26+$C26-1,$B26&lt;='1-Plan'!$R$5,AF$4&lt;='1-Plan'!$R$5)," ","")</f>
      </c>
      <c r="AG26" s="379">
        <f>IF(AND(AG$4&gt;=$B26,AG$4&lt;=$B26+$C26-1,$B26&lt;='1-Plan'!$R$5,AG$4&lt;='1-Plan'!$R$5)," ","")</f>
      </c>
      <c r="AH26" s="379">
        <f>IF(AND(AH$4&gt;=$B26,AH$4&lt;=$B26+$C26-1,$B26&lt;='1-Plan'!$R$5,AH$4&lt;='1-Plan'!$R$5)," ","")</f>
      </c>
      <c r="AI26" s="379">
        <f>IF(AND(AI$4&gt;=$B26,AI$4&lt;=$B26+$C26-1,$B26&lt;='1-Plan'!$R$5,AI$4&lt;='1-Plan'!$R$5)," ","")</f>
      </c>
      <c r="AJ26" s="379">
        <f>IF(AND(AJ$4&gt;=$B26,AJ$4&lt;=$B26+$C26-1,$B26&lt;='1-Plan'!$R$5,AJ$4&lt;='1-Plan'!$R$5)," ","")</f>
      </c>
      <c r="AK26" s="379">
        <f>IF(AND(AK$4&gt;=$B26,AK$4&lt;=$B26+$C26-1,$B26&lt;='1-Plan'!$R$5,AK$4&lt;='1-Plan'!$R$5)," ","")</f>
      </c>
      <c r="AL26" s="379">
        <f>IF(AND(AL$4&gt;=$B26,AL$4&lt;=$B26+$C26-1,$B26&lt;='1-Plan'!$R$5,AL$4&lt;='1-Plan'!$R$5)," ","")</f>
      </c>
      <c r="AM26" s="379">
        <f>IF(AND(AM$4&gt;=$B26,AM$4&lt;=$B26+$C26-1,$B26&lt;='1-Plan'!$R$5,AM$4&lt;='1-Plan'!$R$5)," ","")</f>
      </c>
    </row>
    <row r="27" spans="1:39" ht="13.5" customHeight="1">
      <c r="A27" s="284"/>
      <c r="B27" s="252"/>
      <c r="C27" s="252"/>
      <c r="D27" s="380" t="e">
        <f>VLOOKUP(11,'1-Plan'!A16:C47,3,FALSE)</f>
        <v>#N/A</v>
      </c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</row>
    <row r="28" spans="1:39" ht="25.5" customHeight="1">
      <c r="A28" s="284" t="s">
        <v>187</v>
      </c>
      <c r="B28" s="251"/>
      <c r="C28" s="251"/>
      <c r="D28" s="379">
        <f>IF(AND(D$4&gt;=$B28,D$4&lt;=$B28+$C28-1,$B28&lt;='1-Plan'!$R$5,D$4&lt;='1-Plan'!$R$5)," ","")</f>
      </c>
      <c r="E28" s="379">
        <f>IF(AND(E$4&gt;=$B28,E$4&lt;=$B28+$C28-1,$B28&lt;='1-Plan'!$R$5,E$4&lt;='1-Plan'!$R$5)," ","")</f>
      </c>
      <c r="F28" s="379">
        <f>IF(AND(F$4&gt;=$B28,F$4&lt;=$B28+$C28-1,$B28&lt;='1-Plan'!$R$5,F$4&lt;='1-Plan'!$R$5)," ","")</f>
      </c>
      <c r="G28" s="379">
        <f>IF(AND(G$4&gt;=$B28,G$4&lt;=$B28+$C28-1,$B28&lt;='1-Plan'!$R$5,G$4&lt;='1-Plan'!$R$5)," ","")</f>
      </c>
      <c r="H28" s="379">
        <f>IF(AND(H$4&gt;=$B28,H$4&lt;=$B28+$C28-1,$B28&lt;='1-Plan'!$R$5,H$4&lt;='1-Plan'!$R$5)," ","")</f>
      </c>
      <c r="I28" s="379">
        <f>IF(AND(I$4&gt;=$B28,I$4&lt;=$B28+$C28-1,$B28&lt;='1-Plan'!$R$5,I$4&lt;='1-Plan'!$R$5)," ","")</f>
      </c>
      <c r="J28" s="379">
        <f>IF(AND(J$4&gt;=$B28,J$4&lt;=$B28+$C28-1,$B28&lt;='1-Plan'!$R$5,J$4&lt;='1-Plan'!$R$5)," ","")</f>
      </c>
      <c r="K28" s="379">
        <f>IF(AND(K$4&gt;=$B28,K$4&lt;=$B28+$C28-1,$B28&lt;='1-Plan'!$R$5,K$4&lt;='1-Plan'!$R$5)," ","")</f>
      </c>
      <c r="L28" s="379">
        <f>IF(AND(L$4&gt;=$B28,L$4&lt;=$B28+$C28-1,$B28&lt;='1-Plan'!$R$5,L$4&lt;='1-Plan'!$R$5)," ","")</f>
      </c>
      <c r="M28" s="379">
        <f>IF(AND(M$4&gt;=$B28,M$4&lt;=$B28+$C28-1,$B28&lt;='1-Plan'!$R$5,M$4&lt;='1-Plan'!$R$5)," ","")</f>
      </c>
      <c r="N28" s="379">
        <f>IF(AND(N$4&gt;=$B28,N$4&lt;=$B28+$C28-1,$B28&lt;='1-Plan'!$R$5,N$4&lt;='1-Plan'!$R$5)," ","")</f>
      </c>
      <c r="O28" s="379">
        <f>IF(AND(O$4&gt;=$B28,O$4&lt;=$B28+$C28-1,$B28&lt;='1-Plan'!$R$5,O$4&lt;='1-Plan'!$R$5)," ","")</f>
      </c>
      <c r="P28" s="379">
        <f>IF(AND(P$4&gt;=$B28,P$4&lt;=$B28+$C28-1,$B28&lt;='1-Plan'!$R$5,P$4&lt;='1-Plan'!$R$5)," ","")</f>
      </c>
      <c r="Q28" s="379">
        <f>IF(AND(Q$4&gt;=$B28,Q$4&lt;=$B28+$C28-1,$B28&lt;='1-Plan'!$R$5,Q$4&lt;='1-Plan'!$R$5)," ","")</f>
      </c>
      <c r="R28" s="379">
        <f>IF(AND(R$4&gt;=$B28,R$4&lt;=$B28+$C28-1,$B28&lt;='1-Plan'!$R$5,R$4&lt;='1-Plan'!$R$5)," ","")</f>
      </c>
      <c r="S28" s="379">
        <f>IF(AND(S$4&gt;=$B28,S$4&lt;=$B28+$C28-1,$B28&lt;='1-Plan'!$R$5,S$4&lt;='1-Plan'!$R$5)," ","")</f>
      </c>
      <c r="T28" s="379">
        <f>IF(AND(T$4&gt;=$B28,T$4&lt;=$B28+$C28-1,$B28&lt;='1-Plan'!$R$5,T$4&lt;='1-Plan'!$R$5)," ","")</f>
      </c>
      <c r="U28" s="379">
        <f>IF(AND(U$4&gt;=$B28,U$4&lt;=$B28+$C28-1,$B28&lt;='1-Plan'!$R$5,U$4&lt;='1-Plan'!$R$5)," ","")</f>
      </c>
      <c r="V28" s="379">
        <f>IF(AND(V$4&gt;=$B28,V$4&lt;=$B28+$C28-1,$B28&lt;='1-Plan'!$R$5,V$4&lt;='1-Plan'!$R$5)," ","")</f>
      </c>
      <c r="W28" s="379">
        <f>IF(AND(W$4&gt;=$B28,W$4&lt;=$B28+$C28-1,$B28&lt;='1-Plan'!$R$5,W$4&lt;='1-Plan'!$R$5)," ","")</f>
      </c>
      <c r="X28" s="379">
        <f>IF(AND(X$4&gt;=$B28,X$4&lt;=$B28+$C28-1,$B28&lt;='1-Plan'!$R$5,X$4&lt;='1-Plan'!$R$5)," ","")</f>
      </c>
      <c r="Y28" s="379">
        <f>IF(AND(Y$4&gt;=$B28,Y$4&lt;=$B28+$C28-1,$B28&lt;='1-Plan'!$R$5,Y$4&lt;='1-Plan'!$R$5)," ","")</f>
      </c>
      <c r="Z28" s="379">
        <f>IF(AND(Z$4&gt;=$B28,Z$4&lt;=$B28+$C28-1,$B28&lt;='1-Plan'!$R$5,Z$4&lt;='1-Plan'!$R$5)," ","")</f>
      </c>
      <c r="AA28" s="379">
        <f>IF(AND(AA$4&gt;=$B28,AA$4&lt;=$B28+$C28-1,$B28&lt;='1-Plan'!$R$5,AA$4&lt;='1-Plan'!$R$5)," ","")</f>
      </c>
      <c r="AB28" s="379">
        <f>IF(AND(AB$4&gt;=$B28,AB$4&lt;=$B28+$C28-1,$B28&lt;='1-Plan'!$R$5,AB$4&lt;='1-Plan'!$R$5)," ","")</f>
      </c>
      <c r="AC28" s="379">
        <f>IF(AND(AC$4&gt;=$B28,AC$4&lt;=$B28+$C28-1,$B28&lt;='1-Plan'!$R$5,AC$4&lt;='1-Plan'!$R$5)," ","")</f>
      </c>
      <c r="AD28" s="379">
        <f>IF(AND(AD$4&gt;=$B28,AD$4&lt;=$B28+$C28-1,$B28&lt;='1-Plan'!$R$5,AD$4&lt;='1-Plan'!$R$5)," ","")</f>
      </c>
      <c r="AE28" s="379">
        <f>IF(AND(AE$4&gt;=$B28,AE$4&lt;=$B28+$C28-1,$B28&lt;='1-Plan'!$R$5,AE$4&lt;='1-Plan'!$R$5)," ","")</f>
      </c>
      <c r="AF28" s="379">
        <f>IF(AND(AF$4&gt;=$B28,AF$4&lt;=$B28+$C28-1,$B28&lt;='1-Plan'!$R$5,AF$4&lt;='1-Plan'!$R$5)," ","")</f>
      </c>
      <c r="AG28" s="379">
        <f>IF(AND(AG$4&gt;=$B28,AG$4&lt;=$B28+$C28-1,$B28&lt;='1-Plan'!$R$5,AG$4&lt;='1-Plan'!$R$5)," ","")</f>
      </c>
      <c r="AH28" s="379">
        <f>IF(AND(AH$4&gt;=$B28,AH$4&lt;=$B28+$C28-1,$B28&lt;='1-Plan'!$R$5,AH$4&lt;='1-Plan'!$R$5)," ","")</f>
      </c>
      <c r="AI28" s="379">
        <f>IF(AND(AI$4&gt;=$B28,AI$4&lt;=$B28+$C28-1,$B28&lt;='1-Plan'!$R$5,AI$4&lt;='1-Plan'!$R$5)," ","")</f>
      </c>
      <c r="AJ28" s="379">
        <f>IF(AND(AJ$4&gt;=$B28,AJ$4&lt;=$B28+$C28-1,$B28&lt;='1-Plan'!$R$5,AJ$4&lt;='1-Plan'!$R$5)," ","")</f>
      </c>
      <c r="AK28" s="379">
        <f>IF(AND(AK$4&gt;=$B28,AK$4&lt;=$B28+$C28-1,$B28&lt;='1-Plan'!$R$5,AK$4&lt;='1-Plan'!$R$5)," ","")</f>
      </c>
      <c r="AL28" s="379">
        <f>IF(AND(AL$4&gt;=$B28,AL$4&lt;=$B28+$C28-1,$B28&lt;='1-Plan'!$R$5,AL$4&lt;='1-Plan'!$R$5)," ","")</f>
      </c>
      <c r="AM28" s="379">
        <f>IF(AND(AM$4&gt;=$B28,AM$4&lt;=$B28+$C28-1,$B28&lt;='1-Plan'!$R$5,AM$4&lt;='1-Plan'!$R$5)," ","")</f>
      </c>
    </row>
    <row r="29" spans="1:39" ht="12" customHeight="1" thickBot="1">
      <c r="A29" s="599"/>
      <c r="B29" s="252"/>
      <c r="C29" s="252"/>
      <c r="D29" s="382" t="e">
        <f>VLOOKUP(12,'1-Plan'!A16:C47,3,FALSE)</f>
        <v>#N/A</v>
      </c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4"/>
    </row>
    <row r="30" s="42" customFormat="1" ht="12.75">
      <c r="A30" s="42" t="s">
        <v>175</v>
      </c>
    </row>
    <row r="31" spans="1:26" ht="12.75">
      <c r="A31" s="41">
        <v>1</v>
      </c>
      <c r="B31" s="120">
        <f>IF(B6+C6-1&gt;'1-Plan'!$R$5,"Task Extends Beyond Project End Date","")</f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>
        <f>IF(B6&gt;='1-Plan'!$R$5,"Task Begins After Project End Date","")</f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12.75">
      <c r="A32" s="41">
        <v>2</v>
      </c>
      <c r="B32" s="120">
        <f>IF(B8+C8-1&gt;'1-Plan'!$R$5,"Task Extends Beyond Project End Date","")</f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>
        <f>IF(B8&gt;='1-Plan'!$R$5,"Task Begins After Project End Date","")</f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12.75">
      <c r="A33" s="41">
        <v>3</v>
      </c>
      <c r="B33" s="120">
        <f>IF(B10+C10-1&gt;'1-Plan'!$R$5,"Task Extends Beyond Project End Date","")</f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>
        <f>IF(B10&gt;='1-Plan'!$R$5,"Task Begins After Project End Date","")</f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12.75">
      <c r="A34" s="41">
        <v>4</v>
      </c>
      <c r="B34" s="120">
        <f>IF(B12+C12-1&gt;'1-Plan'!$R$5,"Task Extends Beyond Project End Date","")</f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>
        <f>IF(B12&gt;='1-Plan'!$R$5,"Task Begins After Project End Date","")</f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8" ht="12.75">
      <c r="A35" s="41">
        <v>5</v>
      </c>
      <c r="B35" s="120">
        <f>IF(B14+C14-1&gt;'1-Plan'!$R$5,"Task Extends Beyond Project End Date","")</f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>
        <f>IF(B14&gt;='1-Plan'!$R$5,"Task Begins After Project End Date","")</f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B35" s="46"/>
    </row>
    <row r="36" spans="1:26" ht="12.75">
      <c r="A36" s="41">
        <v>6</v>
      </c>
      <c r="B36" s="120">
        <f>IF(B16+C16-1&gt;'1-Plan'!$R$5,"Task Extends Beyond Project End Date","")</f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>
        <f>IF(B16&gt;='1-Plan'!$R$5,"Task Begins After Project End Date","")</f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12.75">
      <c r="A37" s="41">
        <v>7</v>
      </c>
      <c r="B37" s="120">
        <f>IF(B18+C18-1&gt;'1-Plan'!$R$5,"Task Extends Beyond Project End Date","")</f>
      </c>
      <c r="M37" s="99">
        <f>IF(B18&gt;='1-Plan'!$R$5,"Task Begins After Project End Date","")</f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12.75">
      <c r="A38" s="41">
        <v>8</v>
      </c>
      <c r="B38" s="120">
        <f>IF(B20+C20-1&gt;'1-Plan'!$R$5,"Task Extends Beyond Project End Date","")</f>
      </c>
      <c r="M38" s="99">
        <f>IF(B20&gt;='1-Plan'!$R$5,"Task Begins After Project End Date","")</f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12.75">
      <c r="A39" s="41">
        <v>9</v>
      </c>
      <c r="B39" s="120">
        <f>IF(B22+C22-1&gt;'1-Plan'!$R$5,"Task Extends Beyond Project End Date","")</f>
      </c>
      <c r="M39" s="99">
        <f>IF(B22&gt;='1-Plan'!$R$5,"Task Begins After Project End Date","")</f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12.75">
      <c r="A40" s="41">
        <v>10</v>
      </c>
      <c r="B40" s="120">
        <f>IF(B24+C24-1&gt;'1-Plan'!$R$5,"Task Extends Beyond Project End Date","")</f>
      </c>
      <c r="M40" s="99">
        <f>IF(B24&gt;='1-Plan'!$R$5,"Task Begins After Project End Date","")</f>
      </c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13" ht="12.75">
      <c r="A41" s="41">
        <v>11</v>
      </c>
      <c r="B41" s="120">
        <f>IF(B26+C26-1&gt;'1-Plan'!$R$5,"Task Extends Beyond Project End Date","")</f>
      </c>
      <c r="M41" s="99">
        <f>IF(B26&gt;='1-Plan'!$R$5,"Task Begins After Project End Date","")</f>
      </c>
    </row>
    <row r="42" spans="1:13" ht="12.75">
      <c r="A42" s="41">
        <v>12</v>
      </c>
      <c r="B42" s="120">
        <f>IF(B28+C28-1&gt;'1-Plan'!$R$5,"Task Extends Beyond Project End Date","")</f>
      </c>
      <c r="M42" s="99">
        <f>IF(B28&gt;='1-Plan'!$R$5,"Task Begins After Project End Date","")</f>
      </c>
    </row>
    <row r="43" ht="12.75">
      <c r="M43" s="99">
        <f>IF(B18&gt;='1-Plan'!$R$5,"Task Begins After Project End Date","")</f>
      </c>
    </row>
    <row r="44" ht="12.75">
      <c r="M44" s="99">
        <f>IF(B20&gt;='1-Plan'!$R$5,"Task Begins After Project End Date","")</f>
      </c>
    </row>
    <row r="45" ht="12.75">
      <c r="M45" s="99">
        <f>IF(B22&gt;='1-Plan'!$R$5,"Task Begins After Project End Date","")</f>
      </c>
    </row>
  </sheetData>
  <mergeCells count="3">
    <mergeCell ref="A3:A5"/>
    <mergeCell ref="B3:B5"/>
    <mergeCell ref="C3:C5"/>
  </mergeCells>
  <conditionalFormatting sqref="D9:Q9 D29:AM29 D7:AM7 S9:AM9 D11:AM11 D27:AM27 D13:AM13 D15:AM15 D17:AM17 D19:AM19 D21:AM21 D23:AM23 D25:AM25">
    <cfRule type="cellIs" priority="1" dxfId="0" operator="equal" stopIfTrue="1">
      <formula>" "</formula>
    </cfRule>
  </conditionalFormatting>
  <conditionalFormatting sqref="R9 D6:AM6 D8:AM8 D10:AM10 D12:AM12 D14:AM14 D16:AM16 D18:AM18 D20:AM20 D22:AM22 D24:AM24 D26:AM26 D28:AM28">
    <cfRule type="cellIs" priority="2" dxfId="0" operator="notEqual" stopIfTrue="1">
      <formula>""</formula>
    </cfRule>
  </conditionalFormatting>
  <printOptions horizontalCentered="1"/>
  <pageMargins left="0.22" right="0.26" top="0.36" bottom="0.28" header="0.3" footer="0.28"/>
  <pageSetup fitToHeight="1" fitToWidth="1" horizontalDpi="600" verticalDpi="600" orientation="landscape" paperSize="9" scale="89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CB97"/>
  <sheetViews>
    <sheetView view="pageBreakPreview" zoomScale="75" zoomScaleNormal="75" zoomScaleSheetLayoutView="75" workbookViewId="0" topLeftCell="A1">
      <pane xSplit="2" ySplit="4" topLeftCell="C5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X5" sqref="X5"/>
    </sheetView>
  </sheetViews>
  <sheetFormatPr defaultColWidth="9.140625" defaultRowHeight="12.75" outlineLevelRow="1"/>
  <cols>
    <col min="1" max="1" width="4.57421875" style="19" customWidth="1"/>
    <col min="2" max="2" width="13.00390625" style="19" customWidth="1"/>
    <col min="3" max="3" width="7.57421875" style="19" customWidth="1"/>
    <col min="4" max="4" width="7.140625" style="19" customWidth="1"/>
    <col min="5" max="5" width="8.00390625" style="19" customWidth="1"/>
    <col min="6" max="6" width="7.140625" style="19" customWidth="1"/>
    <col min="7" max="7" width="6.8515625" style="19" customWidth="1"/>
    <col min="8" max="8" width="6.421875" style="19" customWidth="1"/>
    <col min="9" max="9" width="6.7109375" style="19" customWidth="1"/>
    <col min="10" max="10" width="6.28125" style="19" customWidth="1"/>
    <col min="11" max="11" width="5.28125" style="19" customWidth="1"/>
    <col min="12" max="23" width="5.7109375" style="19" customWidth="1"/>
    <col min="24" max="24" width="6.140625" style="19" customWidth="1"/>
    <col min="25" max="36" width="5.7109375" style="19" customWidth="1"/>
    <col min="37" max="37" width="9.28125" style="19" customWidth="1"/>
    <col min="38" max="16384" width="9.140625" style="19" customWidth="1"/>
  </cols>
  <sheetData>
    <row r="1" spans="1:38" ht="15.75">
      <c r="A1" s="90" t="s">
        <v>274</v>
      </c>
      <c r="B1" s="22"/>
      <c r="C1" s="22"/>
      <c r="D1" s="22"/>
      <c r="E1" s="22"/>
      <c r="F1" s="22"/>
      <c r="G1" s="22"/>
      <c r="H1" s="518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1"/>
    </row>
    <row r="2" spans="1:38" ht="17.25" customHeight="1" thickBot="1">
      <c r="A2" s="11"/>
      <c r="B2" s="29"/>
      <c r="C2" s="29"/>
      <c r="E2" s="522" t="s">
        <v>321</v>
      </c>
      <c r="F2" s="29"/>
      <c r="G2" s="29"/>
      <c r="H2" s="29"/>
      <c r="I2" s="29"/>
      <c r="J2" s="522" t="s">
        <v>321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64"/>
      <c r="AL2" s="11"/>
    </row>
    <row r="3" spans="1:43" s="9" customFormat="1" ht="13.5" thickBot="1">
      <c r="A3" s="524" t="s">
        <v>2</v>
      </c>
      <c r="B3" s="524" t="s">
        <v>23</v>
      </c>
      <c r="C3" s="524" t="s">
        <v>24</v>
      </c>
      <c r="D3" s="613" t="s">
        <v>301</v>
      </c>
      <c r="E3" s="632"/>
      <c r="F3" s="527" t="s">
        <v>287</v>
      </c>
      <c r="G3" s="528"/>
      <c r="H3" s="524" t="s">
        <v>25</v>
      </c>
      <c r="I3" s="524" t="s">
        <v>27</v>
      </c>
      <c r="J3" s="546"/>
      <c r="K3" s="280" t="s">
        <v>28</v>
      </c>
      <c r="L3" s="281"/>
      <c r="M3" s="281"/>
      <c r="N3" s="529"/>
      <c r="O3" s="529"/>
      <c r="P3" s="281"/>
      <c r="Q3" s="281"/>
      <c r="R3" s="281"/>
      <c r="S3" s="532"/>
      <c r="T3" s="532"/>
      <c r="U3" s="532"/>
      <c r="V3" s="533"/>
      <c r="W3" s="524" t="s">
        <v>29</v>
      </c>
      <c r="X3" s="535" t="s">
        <v>26</v>
      </c>
      <c r="Y3" s="537" t="s">
        <v>30</v>
      </c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3"/>
      <c r="AK3" s="524" t="s">
        <v>29</v>
      </c>
      <c r="AL3" s="11"/>
      <c r="AM3" s="11"/>
      <c r="AN3" s="11"/>
      <c r="AO3" s="11"/>
      <c r="AP3" s="11"/>
      <c r="AQ3" s="11"/>
    </row>
    <row r="4" spans="1:43" s="10" customFormat="1" ht="16.5" customHeight="1" thickBot="1">
      <c r="A4" s="526"/>
      <c r="B4" s="526" t="s">
        <v>31</v>
      </c>
      <c r="C4" s="526" t="s">
        <v>3</v>
      </c>
      <c r="D4" s="539" t="s">
        <v>19</v>
      </c>
      <c r="E4" s="515" t="s">
        <v>286</v>
      </c>
      <c r="F4" s="517" t="s">
        <v>319</v>
      </c>
      <c r="G4" s="519" t="s">
        <v>320</v>
      </c>
      <c r="H4" s="526" t="s">
        <v>32</v>
      </c>
      <c r="I4" s="525" t="s">
        <v>34</v>
      </c>
      <c r="J4" s="547" t="s">
        <v>313</v>
      </c>
      <c r="K4" s="530" t="s">
        <v>4</v>
      </c>
      <c r="L4" s="531" t="s">
        <v>5</v>
      </c>
      <c r="M4" s="531" t="s">
        <v>6</v>
      </c>
      <c r="N4" s="531" t="s">
        <v>7</v>
      </c>
      <c r="O4" s="531" t="s">
        <v>8</v>
      </c>
      <c r="P4" s="531" t="s">
        <v>9</v>
      </c>
      <c r="Q4" s="531" t="s">
        <v>10</v>
      </c>
      <c r="R4" s="531" t="s">
        <v>11</v>
      </c>
      <c r="S4" s="531" t="s">
        <v>12</v>
      </c>
      <c r="T4" s="531" t="s">
        <v>13</v>
      </c>
      <c r="U4" s="531" t="s">
        <v>14</v>
      </c>
      <c r="V4" s="534" t="s">
        <v>15</v>
      </c>
      <c r="W4" s="525" t="s">
        <v>35</v>
      </c>
      <c r="X4" s="536" t="s">
        <v>33</v>
      </c>
      <c r="Y4" s="538" t="s">
        <v>4</v>
      </c>
      <c r="Z4" s="531" t="s">
        <v>5</v>
      </c>
      <c r="AA4" s="531" t="s">
        <v>6</v>
      </c>
      <c r="AB4" s="531" t="s">
        <v>7</v>
      </c>
      <c r="AC4" s="531" t="s">
        <v>8</v>
      </c>
      <c r="AD4" s="531" t="s">
        <v>9</v>
      </c>
      <c r="AE4" s="531" t="s">
        <v>10</v>
      </c>
      <c r="AF4" s="531" t="s">
        <v>11</v>
      </c>
      <c r="AG4" s="531" t="s">
        <v>12</v>
      </c>
      <c r="AH4" s="531" t="s">
        <v>13</v>
      </c>
      <c r="AI4" s="531" t="s">
        <v>14</v>
      </c>
      <c r="AJ4" s="534" t="s">
        <v>15</v>
      </c>
      <c r="AK4" s="525" t="s">
        <v>30</v>
      </c>
      <c r="AL4" s="12"/>
      <c r="AM4" s="12"/>
      <c r="AN4" s="12"/>
      <c r="AO4" s="12"/>
      <c r="AP4" s="12"/>
      <c r="AQ4" s="12"/>
    </row>
    <row r="5" spans="1:37" ht="12.75">
      <c r="A5" s="203">
        <v>1</v>
      </c>
      <c r="B5" s="230" t="s">
        <v>231</v>
      </c>
      <c r="C5" s="231" t="s">
        <v>36</v>
      </c>
      <c r="D5" s="232">
        <v>1</v>
      </c>
      <c r="E5" s="233" t="s">
        <v>37</v>
      </c>
      <c r="F5" s="234">
        <v>1.1</v>
      </c>
      <c r="G5" s="235" t="s">
        <v>134</v>
      </c>
      <c r="H5" s="236" t="s">
        <v>38</v>
      </c>
      <c r="I5" s="233">
        <v>30</v>
      </c>
      <c r="J5" s="232" t="s">
        <v>303</v>
      </c>
      <c r="K5" s="233">
        <v>40</v>
      </c>
      <c r="L5" s="202">
        <v>15</v>
      </c>
      <c r="M5" s="202">
        <v>18</v>
      </c>
      <c r="N5" s="233">
        <v>25</v>
      </c>
      <c r="O5" s="202">
        <v>13</v>
      </c>
      <c r="P5" s="202">
        <v>40</v>
      </c>
      <c r="Q5" s="233">
        <v>47</v>
      </c>
      <c r="R5" s="202">
        <v>18</v>
      </c>
      <c r="S5" s="202"/>
      <c r="T5" s="233"/>
      <c r="U5" s="202"/>
      <c r="V5" s="202"/>
      <c r="W5" s="410">
        <f aca="true" t="shared" si="0" ref="W5:W40">SUM(K5:V5)</f>
        <v>216</v>
      </c>
      <c r="X5" s="166">
        <f>ROUND((100*W5)/('9-Fin'!$C$28*55),0)</f>
        <v>33</v>
      </c>
      <c r="Y5" s="166">
        <f aca="true" t="shared" si="1" ref="Y5:Y24">ROUND($I5*K5,0)</f>
        <v>1200</v>
      </c>
      <c r="Z5" s="166">
        <f aca="true" t="shared" si="2" ref="Z5:Z24">ROUND($I5*L5,0)</f>
        <v>450</v>
      </c>
      <c r="AA5" s="166">
        <f aca="true" t="shared" si="3" ref="AA5:AA24">ROUND($I5*M5,0)</f>
        <v>540</v>
      </c>
      <c r="AB5" s="166">
        <f aca="true" t="shared" si="4" ref="AB5:AB24">ROUND($I5*N5,0)</f>
        <v>750</v>
      </c>
      <c r="AC5" s="166">
        <f aca="true" t="shared" si="5" ref="AC5:AC24">ROUND($I5*O5,0)</f>
        <v>390</v>
      </c>
      <c r="AD5" s="166">
        <f aca="true" t="shared" si="6" ref="AD5:AD24">ROUND($I5*P5,0)</f>
        <v>1200</v>
      </c>
      <c r="AE5" s="166">
        <f aca="true" t="shared" si="7" ref="AE5:AE24">ROUND($I5*Q5,0)</f>
        <v>1410</v>
      </c>
      <c r="AF5" s="166">
        <f aca="true" t="shared" si="8" ref="AF5:AF24">ROUND($I5*R5,0)</f>
        <v>540</v>
      </c>
      <c r="AG5" s="166">
        <f aca="true" t="shared" si="9" ref="AG5:AG24">ROUND($I5*S5,0)</f>
        <v>0</v>
      </c>
      <c r="AH5" s="166">
        <f aca="true" t="shared" si="10" ref="AH5:AH24">ROUND($I5*T5,0)</f>
        <v>0</v>
      </c>
      <c r="AI5" s="166">
        <f aca="true" t="shared" si="11" ref="AI5:AI24">ROUND($I5*U5,0)</f>
        <v>0</v>
      </c>
      <c r="AJ5" s="166">
        <f aca="true" t="shared" si="12" ref="AJ5:AJ24">ROUND($I5*V5,0)</f>
        <v>0</v>
      </c>
      <c r="AK5" s="432">
        <f aca="true" t="shared" si="13" ref="AK5:AK40">SUM(Y5:AJ5)</f>
        <v>6480</v>
      </c>
    </row>
    <row r="6" spans="1:37" ht="12.75">
      <c r="A6" s="203">
        <v>2</v>
      </c>
      <c r="B6" s="230" t="s">
        <v>232</v>
      </c>
      <c r="C6" s="231" t="s">
        <v>168</v>
      </c>
      <c r="D6" s="237">
        <v>2</v>
      </c>
      <c r="E6" s="98" t="s">
        <v>39</v>
      </c>
      <c r="F6" s="234">
        <v>2.1</v>
      </c>
      <c r="G6" s="236" t="s">
        <v>136</v>
      </c>
      <c r="H6" s="236" t="s">
        <v>233</v>
      </c>
      <c r="I6" s="98">
        <v>25</v>
      </c>
      <c r="J6" s="237" t="s">
        <v>303</v>
      </c>
      <c r="K6" s="98">
        <v>10</v>
      </c>
      <c r="L6" s="98">
        <v>20</v>
      </c>
      <c r="M6" s="98">
        <v>30</v>
      </c>
      <c r="N6" s="98">
        <v>40</v>
      </c>
      <c r="O6" s="98">
        <v>50</v>
      </c>
      <c r="P6" s="98">
        <v>55</v>
      </c>
      <c r="Q6" s="98">
        <v>50</v>
      </c>
      <c r="R6" s="98">
        <v>40</v>
      </c>
      <c r="S6" s="98"/>
      <c r="T6" s="98"/>
      <c r="U6" s="98"/>
      <c r="V6" s="98"/>
      <c r="W6" s="412">
        <f t="shared" si="0"/>
        <v>295</v>
      </c>
      <c r="X6" s="166">
        <f>ROUND((100*W6)/('9-Fin'!$C$28*55),0)</f>
        <v>45</v>
      </c>
      <c r="Y6" s="166">
        <f t="shared" si="1"/>
        <v>250</v>
      </c>
      <c r="Z6" s="166">
        <f t="shared" si="2"/>
        <v>500</v>
      </c>
      <c r="AA6" s="166">
        <f t="shared" si="3"/>
        <v>750</v>
      </c>
      <c r="AB6" s="166">
        <f t="shared" si="4"/>
        <v>1000</v>
      </c>
      <c r="AC6" s="166">
        <f t="shared" si="5"/>
        <v>1250</v>
      </c>
      <c r="AD6" s="166">
        <f t="shared" si="6"/>
        <v>1375</v>
      </c>
      <c r="AE6" s="166">
        <f t="shared" si="7"/>
        <v>1250</v>
      </c>
      <c r="AF6" s="166">
        <f t="shared" si="8"/>
        <v>1000</v>
      </c>
      <c r="AG6" s="166">
        <f t="shared" si="9"/>
        <v>0</v>
      </c>
      <c r="AH6" s="166">
        <f t="shared" si="10"/>
        <v>0</v>
      </c>
      <c r="AI6" s="166">
        <f t="shared" si="11"/>
        <v>0</v>
      </c>
      <c r="AJ6" s="166">
        <f t="shared" si="12"/>
        <v>0</v>
      </c>
      <c r="AK6" s="406">
        <f t="shared" si="13"/>
        <v>7375</v>
      </c>
    </row>
    <row r="7" spans="1:37" ht="12.75">
      <c r="A7" s="203">
        <v>3</v>
      </c>
      <c r="B7" s="230" t="s">
        <v>234</v>
      </c>
      <c r="C7" s="231" t="s">
        <v>235</v>
      </c>
      <c r="D7" s="237">
        <v>3</v>
      </c>
      <c r="E7" s="98" t="s">
        <v>37</v>
      </c>
      <c r="F7" s="234">
        <v>0</v>
      </c>
      <c r="G7" s="236" t="s">
        <v>138</v>
      </c>
      <c r="H7" s="236" t="s">
        <v>236</v>
      </c>
      <c r="I7" s="98">
        <v>15</v>
      </c>
      <c r="J7" s="237" t="s">
        <v>302</v>
      </c>
      <c r="K7" s="98">
        <v>50</v>
      </c>
      <c r="L7" s="98">
        <v>34</v>
      </c>
      <c r="M7" s="98">
        <v>48</v>
      </c>
      <c r="N7" s="98">
        <v>16</v>
      </c>
      <c r="O7" s="98">
        <v>7</v>
      </c>
      <c r="P7" s="98">
        <v>25</v>
      </c>
      <c r="Q7" s="98">
        <v>5</v>
      </c>
      <c r="R7" s="98">
        <v>5</v>
      </c>
      <c r="S7" s="98"/>
      <c r="T7" s="98"/>
      <c r="U7" s="98"/>
      <c r="V7" s="98"/>
      <c r="W7" s="412">
        <f t="shared" si="0"/>
        <v>190</v>
      </c>
      <c r="X7" s="166">
        <f>ROUND((100*W7)/('9-Fin'!$C$28*55),0)</f>
        <v>29</v>
      </c>
      <c r="Y7" s="166">
        <f t="shared" si="1"/>
        <v>750</v>
      </c>
      <c r="Z7" s="166">
        <f t="shared" si="2"/>
        <v>510</v>
      </c>
      <c r="AA7" s="166">
        <f t="shared" si="3"/>
        <v>720</v>
      </c>
      <c r="AB7" s="166">
        <f t="shared" si="4"/>
        <v>240</v>
      </c>
      <c r="AC7" s="166">
        <f t="shared" si="5"/>
        <v>105</v>
      </c>
      <c r="AD7" s="166">
        <f t="shared" si="6"/>
        <v>375</v>
      </c>
      <c r="AE7" s="166">
        <f t="shared" si="7"/>
        <v>75</v>
      </c>
      <c r="AF7" s="166">
        <f t="shared" si="8"/>
        <v>75</v>
      </c>
      <c r="AG7" s="166">
        <f t="shared" si="9"/>
        <v>0</v>
      </c>
      <c r="AH7" s="166">
        <f t="shared" si="10"/>
        <v>0</v>
      </c>
      <c r="AI7" s="166">
        <f t="shared" si="11"/>
        <v>0</v>
      </c>
      <c r="AJ7" s="166">
        <f t="shared" si="12"/>
        <v>0</v>
      </c>
      <c r="AK7" s="406">
        <f t="shared" si="13"/>
        <v>2850</v>
      </c>
    </row>
    <row r="8" spans="1:37" ht="12.75">
      <c r="A8" s="203">
        <v>4</v>
      </c>
      <c r="B8" s="230"/>
      <c r="C8" s="231"/>
      <c r="D8" s="237"/>
      <c r="E8" s="98"/>
      <c r="F8" s="234"/>
      <c r="G8" s="236"/>
      <c r="H8" s="236"/>
      <c r="I8" s="98"/>
      <c r="J8" s="237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412">
        <f t="shared" si="0"/>
        <v>0</v>
      </c>
      <c r="X8" s="166">
        <f>ROUND((100*W8)/('9-Fin'!$C$28*55),0)</f>
        <v>0</v>
      </c>
      <c r="Y8" s="166">
        <f t="shared" si="1"/>
        <v>0</v>
      </c>
      <c r="Z8" s="166">
        <f t="shared" si="2"/>
        <v>0</v>
      </c>
      <c r="AA8" s="166">
        <f t="shared" si="3"/>
        <v>0</v>
      </c>
      <c r="AB8" s="166">
        <f t="shared" si="4"/>
        <v>0</v>
      </c>
      <c r="AC8" s="166">
        <f t="shared" si="5"/>
        <v>0</v>
      </c>
      <c r="AD8" s="166">
        <f t="shared" si="6"/>
        <v>0</v>
      </c>
      <c r="AE8" s="166">
        <f t="shared" si="7"/>
        <v>0</v>
      </c>
      <c r="AF8" s="166">
        <f t="shared" si="8"/>
        <v>0</v>
      </c>
      <c r="AG8" s="166">
        <f t="shared" si="9"/>
        <v>0</v>
      </c>
      <c r="AH8" s="166">
        <f t="shared" si="10"/>
        <v>0</v>
      </c>
      <c r="AI8" s="166">
        <f t="shared" si="11"/>
        <v>0</v>
      </c>
      <c r="AJ8" s="166">
        <f t="shared" si="12"/>
        <v>0</v>
      </c>
      <c r="AK8" s="406">
        <f t="shared" si="13"/>
        <v>0</v>
      </c>
    </row>
    <row r="9" spans="1:37" ht="12.75">
      <c r="A9" s="203">
        <v>5</v>
      </c>
      <c r="B9" s="230"/>
      <c r="C9" s="231"/>
      <c r="D9" s="237"/>
      <c r="E9" s="98"/>
      <c r="F9" s="234">
        <v>1.3</v>
      </c>
      <c r="G9" s="236"/>
      <c r="H9" s="236"/>
      <c r="I9" s="98"/>
      <c r="J9" s="237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412">
        <f t="shared" si="0"/>
        <v>0</v>
      </c>
      <c r="X9" s="166">
        <f>ROUND((100*W9)/('9-Fin'!$C$28*55),0)</f>
        <v>0</v>
      </c>
      <c r="Y9" s="166">
        <f t="shared" si="1"/>
        <v>0</v>
      </c>
      <c r="Z9" s="166">
        <f t="shared" si="2"/>
        <v>0</v>
      </c>
      <c r="AA9" s="166">
        <f t="shared" si="3"/>
        <v>0</v>
      </c>
      <c r="AB9" s="166">
        <f t="shared" si="4"/>
        <v>0</v>
      </c>
      <c r="AC9" s="166">
        <f t="shared" si="5"/>
        <v>0</v>
      </c>
      <c r="AD9" s="166">
        <f t="shared" si="6"/>
        <v>0</v>
      </c>
      <c r="AE9" s="166">
        <f t="shared" si="7"/>
        <v>0</v>
      </c>
      <c r="AF9" s="166">
        <f t="shared" si="8"/>
        <v>0</v>
      </c>
      <c r="AG9" s="166">
        <f t="shared" si="9"/>
        <v>0</v>
      </c>
      <c r="AH9" s="166">
        <f t="shared" si="10"/>
        <v>0</v>
      </c>
      <c r="AI9" s="166">
        <f t="shared" si="11"/>
        <v>0</v>
      </c>
      <c r="AJ9" s="166">
        <f t="shared" si="12"/>
        <v>0</v>
      </c>
      <c r="AK9" s="406">
        <f t="shared" si="13"/>
        <v>0</v>
      </c>
    </row>
    <row r="10" spans="1:37" ht="12.75">
      <c r="A10" s="203">
        <v>6</v>
      </c>
      <c r="B10" s="230"/>
      <c r="C10" s="231"/>
      <c r="D10" s="237"/>
      <c r="E10" s="98" t="s">
        <v>122</v>
      </c>
      <c r="F10" s="234"/>
      <c r="G10" s="236"/>
      <c r="H10" s="236"/>
      <c r="I10" s="98"/>
      <c r="J10" s="237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412">
        <f t="shared" si="0"/>
        <v>0</v>
      </c>
      <c r="X10" s="166">
        <f>ROUND((100*W10)/('9-Fin'!$C$28*55),0)</f>
        <v>0</v>
      </c>
      <c r="Y10" s="166">
        <f t="shared" si="1"/>
        <v>0</v>
      </c>
      <c r="Z10" s="166">
        <f t="shared" si="2"/>
        <v>0</v>
      </c>
      <c r="AA10" s="166">
        <f t="shared" si="3"/>
        <v>0</v>
      </c>
      <c r="AB10" s="166">
        <f t="shared" si="4"/>
        <v>0</v>
      </c>
      <c r="AC10" s="166">
        <f t="shared" si="5"/>
        <v>0</v>
      </c>
      <c r="AD10" s="166">
        <f t="shared" si="6"/>
        <v>0</v>
      </c>
      <c r="AE10" s="166">
        <f t="shared" si="7"/>
        <v>0</v>
      </c>
      <c r="AF10" s="166">
        <f t="shared" si="8"/>
        <v>0</v>
      </c>
      <c r="AG10" s="166">
        <f t="shared" si="9"/>
        <v>0</v>
      </c>
      <c r="AH10" s="166">
        <f t="shared" si="10"/>
        <v>0</v>
      </c>
      <c r="AI10" s="166">
        <f t="shared" si="11"/>
        <v>0</v>
      </c>
      <c r="AJ10" s="166">
        <f t="shared" si="12"/>
        <v>0</v>
      </c>
      <c r="AK10" s="406">
        <f t="shared" si="13"/>
        <v>0</v>
      </c>
    </row>
    <row r="11" spans="1:37" ht="12.75">
      <c r="A11" s="203">
        <v>7</v>
      </c>
      <c r="B11" s="230"/>
      <c r="C11" s="231"/>
      <c r="D11" s="237"/>
      <c r="E11" s="98"/>
      <c r="F11" s="234"/>
      <c r="G11" s="236"/>
      <c r="H11" s="236"/>
      <c r="I11" s="98"/>
      <c r="J11" s="237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412">
        <f t="shared" si="0"/>
        <v>0</v>
      </c>
      <c r="X11" s="166">
        <f>ROUND((100*W11)/('9-Fin'!$C$28*55),0)</f>
        <v>0</v>
      </c>
      <c r="Y11" s="166">
        <f t="shared" si="1"/>
        <v>0</v>
      </c>
      <c r="Z11" s="166">
        <f t="shared" si="2"/>
        <v>0</v>
      </c>
      <c r="AA11" s="166">
        <f t="shared" si="3"/>
        <v>0</v>
      </c>
      <c r="AB11" s="166">
        <f t="shared" si="4"/>
        <v>0</v>
      </c>
      <c r="AC11" s="166">
        <f t="shared" si="5"/>
        <v>0</v>
      </c>
      <c r="AD11" s="166">
        <f t="shared" si="6"/>
        <v>0</v>
      </c>
      <c r="AE11" s="166">
        <f t="shared" si="7"/>
        <v>0</v>
      </c>
      <c r="AF11" s="166">
        <f t="shared" si="8"/>
        <v>0</v>
      </c>
      <c r="AG11" s="166">
        <f t="shared" si="9"/>
        <v>0</v>
      </c>
      <c r="AH11" s="166">
        <f t="shared" si="10"/>
        <v>0</v>
      </c>
      <c r="AI11" s="166">
        <f t="shared" si="11"/>
        <v>0</v>
      </c>
      <c r="AJ11" s="166">
        <f t="shared" si="12"/>
        <v>0</v>
      </c>
      <c r="AK11" s="406">
        <f t="shared" si="13"/>
        <v>0</v>
      </c>
    </row>
    <row r="12" spans="1:37" ht="12.75">
      <c r="A12" s="203">
        <v>8</v>
      </c>
      <c r="B12" s="230"/>
      <c r="C12" s="231"/>
      <c r="D12" s="237"/>
      <c r="E12" s="98"/>
      <c r="F12" s="234"/>
      <c r="G12" s="236"/>
      <c r="H12" s="236"/>
      <c r="I12" s="98"/>
      <c r="J12" s="237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412">
        <f t="shared" si="0"/>
        <v>0</v>
      </c>
      <c r="X12" s="166">
        <f>ROUND((100*W12)/('9-Fin'!$C$28*55),0)</f>
        <v>0</v>
      </c>
      <c r="Y12" s="166">
        <f t="shared" si="1"/>
        <v>0</v>
      </c>
      <c r="Z12" s="166">
        <f t="shared" si="2"/>
        <v>0</v>
      </c>
      <c r="AA12" s="166">
        <f t="shared" si="3"/>
        <v>0</v>
      </c>
      <c r="AB12" s="166">
        <f t="shared" si="4"/>
        <v>0</v>
      </c>
      <c r="AC12" s="166">
        <f t="shared" si="5"/>
        <v>0</v>
      </c>
      <c r="AD12" s="166">
        <f t="shared" si="6"/>
        <v>0</v>
      </c>
      <c r="AE12" s="166">
        <f t="shared" si="7"/>
        <v>0</v>
      </c>
      <c r="AF12" s="166">
        <f t="shared" si="8"/>
        <v>0</v>
      </c>
      <c r="AG12" s="166">
        <f t="shared" si="9"/>
        <v>0</v>
      </c>
      <c r="AH12" s="166">
        <f t="shared" si="10"/>
        <v>0</v>
      </c>
      <c r="AI12" s="166">
        <f t="shared" si="11"/>
        <v>0</v>
      </c>
      <c r="AJ12" s="166">
        <f t="shared" si="12"/>
        <v>0</v>
      </c>
      <c r="AK12" s="406">
        <f t="shared" si="13"/>
        <v>0</v>
      </c>
    </row>
    <row r="13" spans="1:37" ht="12.75">
      <c r="A13" s="203">
        <v>9</v>
      </c>
      <c r="B13" s="238"/>
      <c r="C13" s="231"/>
      <c r="D13" s="239"/>
      <c r="E13" s="98"/>
      <c r="F13" s="234">
        <v>1.3</v>
      </c>
      <c r="G13" s="236"/>
      <c r="H13" s="236"/>
      <c r="I13" s="98"/>
      <c r="J13" s="239"/>
      <c r="K13" s="98"/>
      <c r="L13" s="98"/>
      <c r="M13" s="98"/>
      <c r="N13" s="98"/>
      <c r="O13" s="98"/>
      <c r="P13" s="98"/>
      <c r="Q13" s="98"/>
      <c r="R13" s="240"/>
      <c r="S13" s="240"/>
      <c r="T13" s="240"/>
      <c r="U13" s="240"/>
      <c r="V13" s="241"/>
      <c r="W13" s="412">
        <f t="shared" si="0"/>
        <v>0</v>
      </c>
      <c r="X13" s="166">
        <f>ROUND((100*W13)/('9-Fin'!$C$28*55),0)</f>
        <v>0</v>
      </c>
      <c r="Y13" s="166">
        <f t="shared" si="1"/>
        <v>0</v>
      </c>
      <c r="Z13" s="166">
        <f t="shared" si="2"/>
        <v>0</v>
      </c>
      <c r="AA13" s="166">
        <f t="shared" si="3"/>
        <v>0</v>
      </c>
      <c r="AB13" s="166">
        <f t="shared" si="4"/>
        <v>0</v>
      </c>
      <c r="AC13" s="166">
        <f t="shared" si="5"/>
        <v>0</v>
      </c>
      <c r="AD13" s="166">
        <f t="shared" si="6"/>
        <v>0</v>
      </c>
      <c r="AE13" s="166">
        <f t="shared" si="7"/>
        <v>0</v>
      </c>
      <c r="AF13" s="166">
        <f t="shared" si="8"/>
        <v>0</v>
      </c>
      <c r="AG13" s="166">
        <f t="shared" si="9"/>
        <v>0</v>
      </c>
      <c r="AH13" s="166">
        <f t="shared" si="10"/>
        <v>0</v>
      </c>
      <c r="AI13" s="166">
        <f t="shared" si="11"/>
        <v>0</v>
      </c>
      <c r="AJ13" s="166">
        <f t="shared" si="12"/>
        <v>0</v>
      </c>
      <c r="AK13" s="406">
        <f t="shared" si="13"/>
        <v>0</v>
      </c>
    </row>
    <row r="14" spans="1:37" ht="12.75">
      <c r="A14" s="203">
        <v>10</v>
      </c>
      <c r="B14" s="238"/>
      <c r="C14" s="231"/>
      <c r="D14" s="239"/>
      <c r="E14" s="98"/>
      <c r="F14" s="234"/>
      <c r="G14" s="234"/>
      <c r="H14" s="234"/>
      <c r="I14" s="98"/>
      <c r="J14" s="239"/>
      <c r="K14" s="98"/>
      <c r="L14" s="98"/>
      <c r="M14" s="98"/>
      <c r="N14" s="98"/>
      <c r="O14" s="98"/>
      <c r="P14" s="98"/>
      <c r="Q14" s="98"/>
      <c r="R14" s="240"/>
      <c r="S14" s="240"/>
      <c r="T14" s="240"/>
      <c r="U14" s="240"/>
      <c r="V14" s="241"/>
      <c r="W14" s="412">
        <f t="shared" si="0"/>
        <v>0</v>
      </c>
      <c r="X14" s="166">
        <f>ROUND((100*W14)/('9-Fin'!$C$28*55),0)</f>
        <v>0</v>
      </c>
      <c r="Y14" s="166">
        <f t="shared" si="1"/>
        <v>0</v>
      </c>
      <c r="Z14" s="166">
        <f t="shared" si="2"/>
        <v>0</v>
      </c>
      <c r="AA14" s="166">
        <f t="shared" si="3"/>
        <v>0</v>
      </c>
      <c r="AB14" s="166">
        <f t="shared" si="4"/>
        <v>0</v>
      </c>
      <c r="AC14" s="166">
        <f t="shared" si="5"/>
        <v>0</v>
      </c>
      <c r="AD14" s="166">
        <f t="shared" si="6"/>
        <v>0</v>
      </c>
      <c r="AE14" s="166">
        <f t="shared" si="7"/>
        <v>0</v>
      </c>
      <c r="AF14" s="166">
        <f t="shared" si="8"/>
        <v>0</v>
      </c>
      <c r="AG14" s="166">
        <f t="shared" si="9"/>
        <v>0</v>
      </c>
      <c r="AH14" s="166">
        <f t="shared" si="10"/>
        <v>0</v>
      </c>
      <c r="AI14" s="166">
        <f t="shared" si="11"/>
        <v>0</v>
      </c>
      <c r="AJ14" s="166">
        <f t="shared" si="12"/>
        <v>0</v>
      </c>
      <c r="AK14" s="406">
        <f t="shared" si="13"/>
        <v>0</v>
      </c>
    </row>
    <row r="15" spans="1:37" ht="12.75">
      <c r="A15" s="203">
        <v>11</v>
      </c>
      <c r="B15" s="238"/>
      <c r="C15" s="231"/>
      <c r="D15" s="239"/>
      <c r="E15" s="98"/>
      <c r="F15" s="234"/>
      <c r="G15" s="234"/>
      <c r="H15" s="234"/>
      <c r="I15" s="98"/>
      <c r="J15" s="239"/>
      <c r="K15" s="98"/>
      <c r="L15" s="98"/>
      <c r="M15" s="98"/>
      <c r="N15" s="98"/>
      <c r="O15" s="98"/>
      <c r="P15" s="98"/>
      <c r="Q15" s="98"/>
      <c r="R15" s="240"/>
      <c r="S15" s="240"/>
      <c r="T15" s="240"/>
      <c r="U15" s="240"/>
      <c r="V15" s="241"/>
      <c r="W15" s="412">
        <f t="shared" si="0"/>
        <v>0</v>
      </c>
      <c r="X15" s="166">
        <f>ROUND((100*W15)/('9-Fin'!$C$28*55),0)</f>
        <v>0</v>
      </c>
      <c r="Y15" s="166">
        <f t="shared" si="1"/>
        <v>0</v>
      </c>
      <c r="Z15" s="166">
        <f t="shared" si="2"/>
        <v>0</v>
      </c>
      <c r="AA15" s="166">
        <f t="shared" si="3"/>
        <v>0</v>
      </c>
      <c r="AB15" s="166">
        <f t="shared" si="4"/>
        <v>0</v>
      </c>
      <c r="AC15" s="166">
        <f t="shared" si="5"/>
        <v>0</v>
      </c>
      <c r="AD15" s="166">
        <f t="shared" si="6"/>
        <v>0</v>
      </c>
      <c r="AE15" s="166">
        <f t="shared" si="7"/>
        <v>0</v>
      </c>
      <c r="AF15" s="166">
        <f t="shared" si="8"/>
        <v>0</v>
      </c>
      <c r="AG15" s="166">
        <f t="shared" si="9"/>
        <v>0</v>
      </c>
      <c r="AH15" s="166">
        <f t="shared" si="10"/>
        <v>0</v>
      </c>
      <c r="AI15" s="166">
        <f t="shared" si="11"/>
        <v>0</v>
      </c>
      <c r="AJ15" s="166">
        <f t="shared" si="12"/>
        <v>0</v>
      </c>
      <c r="AK15" s="406">
        <f t="shared" si="13"/>
        <v>0</v>
      </c>
    </row>
    <row r="16" spans="1:37" ht="12.75">
      <c r="A16" s="203">
        <v>12</v>
      </c>
      <c r="B16" s="238"/>
      <c r="C16" s="231"/>
      <c r="D16" s="239"/>
      <c r="E16" s="98"/>
      <c r="F16" s="234"/>
      <c r="G16" s="234"/>
      <c r="H16" s="234"/>
      <c r="I16" s="98"/>
      <c r="J16" s="239"/>
      <c r="K16" s="98"/>
      <c r="L16" s="98"/>
      <c r="M16" s="98"/>
      <c r="N16" s="98"/>
      <c r="O16" s="98"/>
      <c r="P16" s="98"/>
      <c r="Q16" s="98"/>
      <c r="R16" s="240"/>
      <c r="S16" s="240"/>
      <c r="T16" s="240"/>
      <c r="U16" s="240"/>
      <c r="V16" s="241"/>
      <c r="W16" s="412">
        <f t="shared" si="0"/>
        <v>0</v>
      </c>
      <c r="X16" s="166">
        <f>ROUND((100*W16)/('9-Fin'!$C$28*55),0)</f>
        <v>0</v>
      </c>
      <c r="Y16" s="166">
        <f t="shared" si="1"/>
        <v>0</v>
      </c>
      <c r="Z16" s="166">
        <f t="shared" si="2"/>
        <v>0</v>
      </c>
      <c r="AA16" s="166">
        <f t="shared" si="3"/>
        <v>0</v>
      </c>
      <c r="AB16" s="166">
        <f t="shared" si="4"/>
        <v>0</v>
      </c>
      <c r="AC16" s="166">
        <f t="shared" si="5"/>
        <v>0</v>
      </c>
      <c r="AD16" s="166">
        <f t="shared" si="6"/>
        <v>0</v>
      </c>
      <c r="AE16" s="166">
        <f t="shared" si="7"/>
        <v>0</v>
      </c>
      <c r="AF16" s="166">
        <f t="shared" si="8"/>
        <v>0</v>
      </c>
      <c r="AG16" s="166">
        <f t="shared" si="9"/>
        <v>0</v>
      </c>
      <c r="AH16" s="166">
        <f t="shared" si="10"/>
        <v>0</v>
      </c>
      <c r="AI16" s="166">
        <f t="shared" si="11"/>
        <v>0</v>
      </c>
      <c r="AJ16" s="166">
        <f t="shared" si="12"/>
        <v>0</v>
      </c>
      <c r="AK16" s="406">
        <f t="shared" si="13"/>
        <v>0</v>
      </c>
    </row>
    <row r="17" spans="1:37" ht="12.75">
      <c r="A17" s="203">
        <v>13</v>
      </c>
      <c r="B17" s="238"/>
      <c r="C17" s="231"/>
      <c r="D17" s="239"/>
      <c r="E17" s="98"/>
      <c r="F17" s="234"/>
      <c r="G17" s="234"/>
      <c r="H17" s="234"/>
      <c r="I17" s="98"/>
      <c r="J17" s="239"/>
      <c r="K17" s="98"/>
      <c r="L17" s="98"/>
      <c r="M17" s="98"/>
      <c r="N17" s="98"/>
      <c r="O17" s="98"/>
      <c r="P17" s="98"/>
      <c r="Q17" s="98"/>
      <c r="R17" s="240"/>
      <c r="S17" s="240"/>
      <c r="T17" s="240"/>
      <c r="U17" s="240"/>
      <c r="V17" s="241"/>
      <c r="W17" s="412">
        <f t="shared" si="0"/>
        <v>0</v>
      </c>
      <c r="X17" s="166">
        <f>ROUND((100*W17)/('9-Fin'!$C$28*55),0)</f>
        <v>0</v>
      </c>
      <c r="Y17" s="166">
        <f t="shared" si="1"/>
        <v>0</v>
      </c>
      <c r="Z17" s="166">
        <f t="shared" si="2"/>
        <v>0</v>
      </c>
      <c r="AA17" s="166">
        <f t="shared" si="3"/>
        <v>0</v>
      </c>
      <c r="AB17" s="166">
        <f t="shared" si="4"/>
        <v>0</v>
      </c>
      <c r="AC17" s="166">
        <f t="shared" si="5"/>
        <v>0</v>
      </c>
      <c r="AD17" s="166">
        <f t="shared" si="6"/>
        <v>0</v>
      </c>
      <c r="AE17" s="166">
        <f t="shared" si="7"/>
        <v>0</v>
      </c>
      <c r="AF17" s="166">
        <f t="shared" si="8"/>
        <v>0</v>
      </c>
      <c r="AG17" s="166">
        <f t="shared" si="9"/>
        <v>0</v>
      </c>
      <c r="AH17" s="166">
        <f t="shared" si="10"/>
        <v>0</v>
      </c>
      <c r="AI17" s="166">
        <f t="shared" si="11"/>
        <v>0</v>
      </c>
      <c r="AJ17" s="166">
        <f t="shared" si="12"/>
        <v>0</v>
      </c>
      <c r="AK17" s="406">
        <f t="shared" si="13"/>
        <v>0</v>
      </c>
    </row>
    <row r="18" spans="1:37" ht="12.75">
      <c r="A18" s="203">
        <v>14</v>
      </c>
      <c r="B18" s="242"/>
      <c r="C18" s="231"/>
      <c r="D18" s="239"/>
      <c r="E18" s="98"/>
      <c r="F18" s="234"/>
      <c r="G18" s="234"/>
      <c r="H18" s="234"/>
      <c r="I18" s="98"/>
      <c r="J18" s="239"/>
      <c r="K18" s="98"/>
      <c r="L18" s="98"/>
      <c r="M18" s="98"/>
      <c r="N18" s="98"/>
      <c r="O18" s="98"/>
      <c r="P18" s="98"/>
      <c r="Q18" s="98"/>
      <c r="R18" s="240"/>
      <c r="S18" s="240"/>
      <c r="T18" s="240"/>
      <c r="U18" s="240"/>
      <c r="V18" s="241"/>
      <c r="W18" s="412">
        <f t="shared" si="0"/>
        <v>0</v>
      </c>
      <c r="X18" s="166">
        <f>ROUND((100*W18)/('9-Fin'!$C$28*55),0)</f>
        <v>0</v>
      </c>
      <c r="Y18" s="166">
        <f t="shared" si="1"/>
        <v>0</v>
      </c>
      <c r="Z18" s="166">
        <f t="shared" si="2"/>
        <v>0</v>
      </c>
      <c r="AA18" s="166">
        <f t="shared" si="3"/>
        <v>0</v>
      </c>
      <c r="AB18" s="166">
        <f t="shared" si="4"/>
        <v>0</v>
      </c>
      <c r="AC18" s="166">
        <f t="shared" si="5"/>
        <v>0</v>
      </c>
      <c r="AD18" s="166">
        <f t="shared" si="6"/>
        <v>0</v>
      </c>
      <c r="AE18" s="166">
        <f t="shared" si="7"/>
        <v>0</v>
      </c>
      <c r="AF18" s="166">
        <f t="shared" si="8"/>
        <v>0</v>
      </c>
      <c r="AG18" s="166">
        <f t="shared" si="9"/>
        <v>0</v>
      </c>
      <c r="AH18" s="166">
        <f t="shared" si="10"/>
        <v>0</v>
      </c>
      <c r="AI18" s="166">
        <f t="shared" si="11"/>
        <v>0</v>
      </c>
      <c r="AJ18" s="166">
        <f t="shared" si="12"/>
        <v>0</v>
      </c>
      <c r="AK18" s="406">
        <f t="shared" si="13"/>
        <v>0</v>
      </c>
    </row>
    <row r="19" spans="1:37" ht="12.75">
      <c r="A19" s="203">
        <v>15</v>
      </c>
      <c r="B19" s="230"/>
      <c r="C19" s="231"/>
      <c r="D19" s="239"/>
      <c r="E19" s="98"/>
      <c r="F19" s="234"/>
      <c r="G19" s="234"/>
      <c r="H19" s="234"/>
      <c r="I19" s="98"/>
      <c r="J19" s="239"/>
      <c r="K19" s="98"/>
      <c r="L19" s="98"/>
      <c r="M19" s="98"/>
      <c r="N19" s="98"/>
      <c r="O19" s="98"/>
      <c r="P19" s="98"/>
      <c r="Q19" s="98"/>
      <c r="R19" s="240"/>
      <c r="S19" s="240"/>
      <c r="T19" s="240"/>
      <c r="U19" s="240"/>
      <c r="V19" s="241"/>
      <c r="W19" s="412">
        <f t="shared" si="0"/>
        <v>0</v>
      </c>
      <c r="X19" s="166">
        <f>ROUND((100*W19)/('9-Fin'!$C$28*55),0)</f>
        <v>0</v>
      </c>
      <c r="Y19" s="166">
        <f t="shared" si="1"/>
        <v>0</v>
      </c>
      <c r="Z19" s="166">
        <f t="shared" si="2"/>
        <v>0</v>
      </c>
      <c r="AA19" s="166">
        <f t="shared" si="3"/>
        <v>0</v>
      </c>
      <c r="AB19" s="166">
        <f t="shared" si="4"/>
        <v>0</v>
      </c>
      <c r="AC19" s="166">
        <f t="shared" si="5"/>
        <v>0</v>
      </c>
      <c r="AD19" s="166">
        <f t="shared" si="6"/>
        <v>0</v>
      </c>
      <c r="AE19" s="166">
        <f t="shared" si="7"/>
        <v>0</v>
      </c>
      <c r="AF19" s="166">
        <f t="shared" si="8"/>
        <v>0</v>
      </c>
      <c r="AG19" s="166">
        <f t="shared" si="9"/>
        <v>0</v>
      </c>
      <c r="AH19" s="166">
        <f t="shared" si="10"/>
        <v>0</v>
      </c>
      <c r="AI19" s="166">
        <f t="shared" si="11"/>
        <v>0</v>
      </c>
      <c r="AJ19" s="166">
        <f t="shared" si="12"/>
        <v>0</v>
      </c>
      <c r="AK19" s="406">
        <f t="shared" si="13"/>
        <v>0</v>
      </c>
    </row>
    <row r="20" spans="1:37" ht="12.75">
      <c r="A20" s="203">
        <v>16</v>
      </c>
      <c r="B20" s="230"/>
      <c r="C20" s="231"/>
      <c r="D20" s="239"/>
      <c r="E20" s="98"/>
      <c r="F20" s="234"/>
      <c r="G20" s="234"/>
      <c r="H20" s="234"/>
      <c r="I20" s="98"/>
      <c r="J20" s="239"/>
      <c r="K20" s="98"/>
      <c r="L20" s="98"/>
      <c r="M20" s="98"/>
      <c r="N20" s="98"/>
      <c r="O20" s="98"/>
      <c r="P20" s="98"/>
      <c r="Q20" s="98"/>
      <c r="R20" s="240"/>
      <c r="S20" s="240"/>
      <c r="T20" s="240"/>
      <c r="U20" s="240"/>
      <c r="V20" s="241"/>
      <c r="W20" s="412">
        <f t="shared" si="0"/>
        <v>0</v>
      </c>
      <c r="X20" s="166">
        <f>ROUND((100*W20)/('9-Fin'!$C$28*55),0)</f>
        <v>0</v>
      </c>
      <c r="Y20" s="166">
        <f t="shared" si="1"/>
        <v>0</v>
      </c>
      <c r="Z20" s="166">
        <f t="shared" si="2"/>
        <v>0</v>
      </c>
      <c r="AA20" s="166">
        <f t="shared" si="3"/>
        <v>0</v>
      </c>
      <c r="AB20" s="166">
        <f t="shared" si="4"/>
        <v>0</v>
      </c>
      <c r="AC20" s="166">
        <f t="shared" si="5"/>
        <v>0</v>
      </c>
      <c r="AD20" s="166">
        <f t="shared" si="6"/>
        <v>0</v>
      </c>
      <c r="AE20" s="166">
        <f t="shared" si="7"/>
        <v>0</v>
      </c>
      <c r="AF20" s="166">
        <f t="shared" si="8"/>
        <v>0</v>
      </c>
      <c r="AG20" s="166">
        <f t="shared" si="9"/>
        <v>0</v>
      </c>
      <c r="AH20" s="166">
        <f t="shared" si="10"/>
        <v>0</v>
      </c>
      <c r="AI20" s="166">
        <f t="shared" si="11"/>
        <v>0</v>
      </c>
      <c r="AJ20" s="166">
        <f t="shared" si="12"/>
        <v>0</v>
      </c>
      <c r="AK20" s="406">
        <f t="shared" si="13"/>
        <v>0</v>
      </c>
    </row>
    <row r="21" spans="1:37" ht="12.75">
      <c r="A21" s="203">
        <v>17</v>
      </c>
      <c r="B21" s="230"/>
      <c r="C21" s="231"/>
      <c r="D21" s="239"/>
      <c r="E21" s="98"/>
      <c r="F21" s="234"/>
      <c r="G21" s="234"/>
      <c r="H21" s="234"/>
      <c r="I21" s="98"/>
      <c r="J21" s="239"/>
      <c r="K21" s="98"/>
      <c r="L21" s="98"/>
      <c r="M21" s="98"/>
      <c r="N21" s="98"/>
      <c r="O21" s="98"/>
      <c r="P21" s="98"/>
      <c r="Q21" s="98"/>
      <c r="R21" s="240"/>
      <c r="S21" s="240"/>
      <c r="T21" s="240"/>
      <c r="U21" s="240"/>
      <c r="V21" s="241"/>
      <c r="W21" s="412">
        <f t="shared" si="0"/>
        <v>0</v>
      </c>
      <c r="X21" s="166">
        <f>ROUND((100*W21)/('9-Fin'!$C$28*55),0)</f>
        <v>0</v>
      </c>
      <c r="Y21" s="166">
        <f t="shared" si="1"/>
        <v>0</v>
      </c>
      <c r="Z21" s="166">
        <f t="shared" si="2"/>
        <v>0</v>
      </c>
      <c r="AA21" s="166">
        <f t="shared" si="3"/>
        <v>0</v>
      </c>
      <c r="AB21" s="166">
        <f t="shared" si="4"/>
        <v>0</v>
      </c>
      <c r="AC21" s="166">
        <f t="shared" si="5"/>
        <v>0</v>
      </c>
      <c r="AD21" s="166">
        <f t="shared" si="6"/>
        <v>0</v>
      </c>
      <c r="AE21" s="166">
        <f t="shared" si="7"/>
        <v>0</v>
      </c>
      <c r="AF21" s="166">
        <f t="shared" si="8"/>
        <v>0</v>
      </c>
      <c r="AG21" s="166">
        <f t="shared" si="9"/>
        <v>0</v>
      </c>
      <c r="AH21" s="166">
        <f t="shared" si="10"/>
        <v>0</v>
      </c>
      <c r="AI21" s="166">
        <f t="shared" si="11"/>
        <v>0</v>
      </c>
      <c r="AJ21" s="166">
        <f t="shared" si="12"/>
        <v>0</v>
      </c>
      <c r="AK21" s="406">
        <f t="shared" si="13"/>
        <v>0</v>
      </c>
    </row>
    <row r="22" spans="1:37" ht="12.75">
      <c r="A22" s="203">
        <v>18</v>
      </c>
      <c r="B22" s="230"/>
      <c r="C22" s="231"/>
      <c r="D22" s="239"/>
      <c r="E22" s="98"/>
      <c r="F22" s="234"/>
      <c r="G22" s="234"/>
      <c r="H22" s="234"/>
      <c r="I22" s="98"/>
      <c r="J22" s="239"/>
      <c r="K22" s="98"/>
      <c r="L22" s="98"/>
      <c r="M22" s="98"/>
      <c r="N22" s="98"/>
      <c r="O22" s="98"/>
      <c r="P22" s="98"/>
      <c r="Q22" s="98"/>
      <c r="R22" s="240"/>
      <c r="S22" s="240"/>
      <c r="T22" s="240"/>
      <c r="U22" s="240"/>
      <c r="V22" s="241"/>
      <c r="W22" s="412">
        <f t="shared" si="0"/>
        <v>0</v>
      </c>
      <c r="X22" s="166">
        <f>ROUND((100*W22)/('9-Fin'!$C$28*55),0)</f>
        <v>0</v>
      </c>
      <c r="Y22" s="166">
        <f t="shared" si="1"/>
        <v>0</v>
      </c>
      <c r="Z22" s="166">
        <f t="shared" si="2"/>
        <v>0</v>
      </c>
      <c r="AA22" s="166">
        <f t="shared" si="3"/>
        <v>0</v>
      </c>
      <c r="AB22" s="166">
        <f t="shared" si="4"/>
        <v>0</v>
      </c>
      <c r="AC22" s="166">
        <f t="shared" si="5"/>
        <v>0</v>
      </c>
      <c r="AD22" s="166">
        <f t="shared" si="6"/>
        <v>0</v>
      </c>
      <c r="AE22" s="166">
        <f t="shared" si="7"/>
        <v>0</v>
      </c>
      <c r="AF22" s="166">
        <f t="shared" si="8"/>
        <v>0</v>
      </c>
      <c r="AG22" s="166">
        <f t="shared" si="9"/>
        <v>0</v>
      </c>
      <c r="AH22" s="166">
        <f t="shared" si="10"/>
        <v>0</v>
      </c>
      <c r="AI22" s="166">
        <f t="shared" si="11"/>
        <v>0</v>
      </c>
      <c r="AJ22" s="166">
        <f t="shared" si="12"/>
        <v>0</v>
      </c>
      <c r="AK22" s="406">
        <f t="shared" si="13"/>
        <v>0</v>
      </c>
    </row>
    <row r="23" spans="1:37" ht="12.75">
      <c r="A23" s="203">
        <v>19</v>
      </c>
      <c r="B23" s="230"/>
      <c r="C23" s="231"/>
      <c r="D23" s="239"/>
      <c r="E23" s="98"/>
      <c r="F23" s="234"/>
      <c r="G23" s="234"/>
      <c r="H23" s="234"/>
      <c r="I23" s="98"/>
      <c r="J23" s="239"/>
      <c r="K23" s="98"/>
      <c r="L23" s="98"/>
      <c r="M23" s="98"/>
      <c r="N23" s="98"/>
      <c r="O23" s="98"/>
      <c r="P23" s="98"/>
      <c r="Q23" s="98"/>
      <c r="R23" s="240"/>
      <c r="S23" s="240"/>
      <c r="T23" s="240"/>
      <c r="U23" s="240"/>
      <c r="V23" s="241"/>
      <c r="W23" s="412">
        <f t="shared" si="0"/>
        <v>0</v>
      </c>
      <c r="X23" s="166">
        <f>ROUND((100*W23)/('9-Fin'!$C$28*55),0)</f>
        <v>0</v>
      </c>
      <c r="Y23" s="166">
        <f t="shared" si="1"/>
        <v>0</v>
      </c>
      <c r="Z23" s="166">
        <f t="shared" si="2"/>
        <v>0</v>
      </c>
      <c r="AA23" s="166">
        <f t="shared" si="3"/>
        <v>0</v>
      </c>
      <c r="AB23" s="166">
        <f t="shared" si="4"/>
        <v>0</v>
      </c>
      <c r="AC23" s="166">
        <f t="shared" si="5"/>
        <v>0</v>
      </c>
      <c r="AD23" s="166">
        <f t="shared" si="6"/>
        <v>0</v>
      </c>
      <c r="AE23" s="166">
        <f t="shared" si="7"/>
        <v>0</v>
      </c>
      <c r="AF23" s="166">
        <f t="shared" si="8"/>
        <v>0</v>
      </c>
      <c r="AG23" s="166">
        <f t="shared" si="9"/>
        <v>0</v>
      </c>
      <c r="AH23" s="166">
        <f t="shared" si="10"/>
        <v>0</v>
      </c>
      <c r="AI23" s="166">
        <f t="shared" si="11"/>
        <v>0</v>
      </c>
      <c r="AJ23" s="166">
        <f t="shared" si="12"/>
        <v>0</v>
      </c>
      <c r="AK23" s="406">
        <f t="shared" si="13"/>
        <v>0</v>
      </c>
    </row>
    <row r="24" spans="1:37" ht="12.75">
      <c r="A24" s="203">
        <v>20</v>
      </c>
      <c r="B24" s="230"/>
      <c r="C24" s="231"/>
      <c r="D24" s="239"/>
      <c r="E24" s="98"/>
      <c r="F24" s="234"/>
      <c r="G24" s="236"/>
      <c r="H24" s="236"/>
      <c r="I24" s="98"/>
      <c r="J24" s="239"/>
      <c r="K24" s="98"/>
      <c r="L24" s="98"/>
      <c r="M24" s="98"/>
      <c r="N24" s="98"/>
      <c r="O24" s="98"/>
      <c r="P24" s="98"/>
      <c r="Q24" s="98"/>
      <c r="R24" s="240"/>
      <c r="S24" s="240"/>
      <c r="T24" s="240"/>
      <c r="U24" s="240"/>
      <c r="V24" s="241"/>
      <c r="W24" s="412">
        <f t="shared" si="0"/>
        <v>0</v>
      </c>
      <c r="X24" s="166">
        <f>ROUND((100*W24)/('9-Fin'!$C$28*55),0)</f>
        <v>0</v>
      </c>
      <c r="Y24" s="166">
        <f t="shared" si="1"/>
        <v>0</v>
      </c>
      <c r="Z24" s="166">
        <f t="shared" si="2"/>
        <v>0</v>
      </c>
      <c r="AA24" s="166">
        <f t="shared" si="3"/>
        <v>0</v>
      </c>
      <c r="AB24" s="166">
        <f t="shared" si="4"/>
        <v>0</v>
      </c>
      <c r="AC24" s="166">
        <f t="shared" si="5"/>
        <v>0</v>
      </c>
      <c r="AD24" s="166">
        <f t="shared" si="6"/>
        <v>0</v>
      </c>
      <c r="AE24" s="166">
        <f t="shared" si="7"/>
        <v>0</v>
      </c>
      <c r="AF24" s="166">
        <f t="shared" si="8"/>
        <v>0</v>
      </c>
      <c r="AG24" s="166">
        <f t="shared" si="9"/>
        <v>0</v>
      </c>
      <c r="AH24" s="166">
        <f t="shared" si="10"/>
        <v>0</v>
      </c>
      <c r="AI24" s="166">
        <f t="shared" si="11"/>
        <v>0</v>
      </c>
      <c r="AJ24" s="166">
        <f t="shared" si="12"/>
        <v>0</v>
      </c>
      <c r="AK24" s="406">
        <f t="shared" si="13"/>
        <v>0</v>
      </c>
    </row>
    <row r="25" spans="1:37" ht="12.75">
      <c r="A25" s="203">
        <v>21</v>
      </c>
      <c r="B25" s="230"/>
      <c r="C25" s="231"/>
      <c r="D25" s="239"/>
      <c r="E25" s="98"/>
      <c r="F25" s="234">
        <v>1.2</v>
      </c>
      <c r="G25" s="236"/>
      <c r="H25" s="236"/>
      <c r="I25" s="98"/>
      <c r="J25" s="239"/>
      <c r="K25" s="98"/>
      <c r="L25" s="98"/>
      <c r="M25" s="98"/>
      <c r="N25" s="98"/>
      <c r="O25" s="98"/>
      <c r="P25" s="98"/>
      <c r="Q25" s="98"/>
      <c r="R25" s="240"/>
      <c r="S25" s="240"/>
      <c r="T25" s="240"/>
      <c r="U25" s="240"/>
      <c r="V25" s="241"/>
      <c r="W25" s="412">
        <f t="shared" si="0"/>
        <v>0</v>
      </c>
      <c r="X25" s="166">
        <f>ROUND((100*W25)/('9-Fin'!$C$28*55),0)</f>
        <v>0</v>
      </c>
      <c r="Y25" s="166">
        <f aca="true" t="shared" si="14" ref="Y25:AJ25">ROUND($I25*K25,0)</f>
        <v>0</v>
      </c>
      <c r="Z25" s="166">
        <f t="shared" si="14"/>
        <v>0</v>
      </c>
      <c r="AA25" s="166">
        <f t="shared" si="14"/>
        <v>0</v>
      </c>
      <c r="AB25" s="166">
        <f t="shared" si="14"/>
        <v>0</v>
      </c>
      <c r="AC25" s="166">
        <f t="shared" si="14"/>
        <v>0</v>
      </c>
      <c r="AD25" s="166">
        <f t="shared" si="14"/>
        <v>0</v>
      </c>
      <c r="AE25" s="166">
        <f t="shared" si="14"/>
        <v>0</v>
      </c>
      <c r="AF25" s="166">
        <f t="shared" si="14"/>
        <v>0</v>
      </c>
      <c r="AG25" s="166">
        <f t="shared" si="14"/>
        <v>0</v>
      </c>
      <c r="AH25" s="166">
        <f t="shared" si="14"/>
        <v>0</v>
      </c>
      <c r="AI25" s="166">
        <f t="shared" si="14"/>
        <v>0</v>
      </c>
      <c r="AJ25" s="166">
        <f t="shared" si="14"/>
        <v>0</v>
      </c>
      <c r="AK25" s="406">
        <f t="shared" si="13"/>
        <v>0</v>
      </c>
    </row>
    <row r="26" spans="1:37" ht="12.75">
      <c r="A26" s="203">
        <v>22</v>
      </c>
      <c r="B26" s="230"/>
      <c r="C26" s="231"/>
      <c r="D26" s="239"/>
      <c r="E26" s="98"/>
      <c r="F26" s="234"/>
      <c r="G26" s="236"/>
      <c r="H26" s="236"/>
      <c r="I26" s="98"/>
      <c r="J26" s="239"/>
      <c r="K26" s="98"/>
      <c r="L26" s="98"/>
      <c r="M26" s="98"/>
      <c r="N26" s="98"/>
      <c r="O26" s="98"/>
      <c r="P26" s="98"/>
      <c r="Q26" s="98"/>
      <c r="R26" s="240"/>
      <c r="S26" s="240"/>
      <c r="T26" s="240"/>
      <c r="U26" s="240"/>
      <c r="V26" s="241"/>
      <c r="W26" s="412">
        <f t="shared" si="0"/>
        <v>0</v>
      </c>
      <c r="X26" s="166">
        <f>ROUND((100*W26)/('9-Fin'!$C$28*55),0)</f>
        <v>0</v>
      </c>
      <c r="Y26" s="166">
        <f aca="true" t="shared" si="15" ref="Y26:AJ33">ROUND($I26*K26,0)</f>
        <v>0</v>
      </c>
      <c r="Z26" s="166">
        <f t="shared" si="15"/>
        <v>0</v>
      </c>
      <c r="AA26" s="166">
        <f t="shared" si="15"/>
        <v>0</v>
      </c>
      <c r="AB26" s="166">
        <f t="shared" si="15"/>
        <v>0</v>
      </c>
      <c r="AC26" s="166">
        <f t="shared" si="15"/>
        <v>0</v>
      </c>
      <c r="AD26" s="166">
        <f t="shared" si="15"/>
        <v>0</v>
      </c>
      <c r="AE26" s="166">
        <f t="shared" si="15"/>
        <v>0</v>
      </c>
      <c r="AF26" s="166">
        <f t="shared" si="15"/>
        <v>0</v>
      </c>
      <c r="AG26" s="166">
        <f t="shared" si="15"/>
        <v>0</v>
      </c>
      <c r="AH26" s="166">
        <f t="shared" si="15"/>
        <v>0</v>
      </c>
      <c r="AI26" s="166">
        <f t="shared" si="15"/>
        <v>0</v>
      </c>
      <c r="AJ26" s="166">
        <f t="shared" si="15"/>
        <v>0</v>
      </c>
      <c r="AK26" s="406">
        <f t="shared" si="13"/>
        <v>0</v>
      </c>
    </row>
    <row r="27" spans="1:37" ht="12.75">
      <c r="A27" s="203">
        <v>23</v>
      </c>
      <c r="B27" s="230"/>
      <c r="C27" s="231"/>
      <c r="D27" s="239"/>
      <c r="E27" s="98"/>
      <c r="F27" s="234"/>
      <c r="G27" s="236"/>
      <c r="H27" s="236"/>
      <c r="I27" s="98"/>
      <c r="J27" s="239"/>
      <c r="K27" s="98"/>
      <c r="L27" s="98"/>
      <c r="M27" s="98"/>
      <c r="N27" s="98"/>
      <c r="O27" s="98"/>
      <c r="P27" s="98"/>
      <c r="Q27" s="98"/>
      <c r="R27" s="240"/>
      <c r="S27" s="240"/>
      <c r="T27" s="240"/>
      <c r="U27" s="240"/>
      <c r="V27" s="241"/>
      <c r="W27" s="412">
        <f t="shared" si="0"/>
        <v>0</v>
      </c>
      <c r="X27" s="166">
        <f>ROUND((100*W27)/('9-Fin'!$C$28*55),0)</f>
        <v>0</v>
      </c>
      <c r="Y27" s="166">
        <f t="shared" si="15"/>
        <v>0</v>
      </c>
      <c r="Z27" s="166">
        <f t="shared" si="15"/>
        <v>0</v>
      </c>
      <c r="AA27" s="166">
        <f t="shared" si="15"/>
        <v>0</v>
      </c>
      <c r="AB27" s="166">
        <f t="shared" si="15"/>
        <v>0</v>
      </c>
      <c r="AC27" s="166">
        <f t="shared" si="15"/>
        <v>0</v>
      </c>
      <c r="AD27" s="166">
        <f t="shared" si="15"/>
        <v>0</v>
      </c>
      <c r="AE27" s="166">
        <f t="shared" si="15"/>
        <v>0</v>
      </c>
      <c r="AF27" s="166">
        <f t="shared" si="15"/>
        <v>0</v>
      </c>
      <c r="AG27" s="166">
        <f t="shared" si="15"/>
        <v>0</v>
      </c>
      <c r="AH27" s="166">
        <f t="shared" si="15"/>
        <v>0</v>
      </c>
      <c r="AI27" s="166">
        <f t="shared" si="15"/>
        <v>0</v>
      </c>
      <c r="AJ27" s="166">
        <f t="shared" si="15"/>
        <v>0</v>
      </c>
      <c r="AK27" s="406">
        <f t="shared" si="13"/>
        <v>0</v>
      </c>
    </row>
    <row r="28" spans="1:37" ht="12.75">
      <c r="A28" s="203">
        <v>24</v>
      </c>
      <c r="B28" s="230"/>
      <c r="C28" s="231"/>
      <c r="D28" s="239"/>
      <c r="E28" s="98"/>
      <c r="F28" s="234"/>
      <c r="G28" s="236"/>
      <c r="H28" s="236"/>
      <c r="I28" s="98"/>
      <c r="J28" s="239"/>
      <c r="K28" s="98"/>
      <c r="L28" s="98"/>
      <c r="M28" s="98"/>
      <c r="N28" s="98"/>
      <c r="O28" s="98"/>
      <c r="P28" s="98"/>
      <c r="Q28" s="98"/>
      <c r="R28" s="240"/>
      <c r="S28" s="240"/>
      <c r="T28" s="240"/>
      <c r="U28" s="240"/>
      <c r="V28" s="241"/>
      <c r="W28" s="412">
        <f t="shared" si="0"/>
        <v>0</v>
      </c>
      <c r="X28" s="166">
        <f>ROUND((100*W28)/('9-Fin'!$C$28*55),0)</f>
        <v>0</v>
      </c>
      <c r="Y28" s="166">
        <f t="shared" si="15"/>
        <v>0</v>
      </c>
      <c r="Z28" s="166">
        <f t="shared" si="15"/>
        <v>0</v>
      </c>
      <c r="AA28" s="166">
        <f t="shared" si="15"/>
        <v>0</v>
      </c>
      <c r="AB28" s="166">
        <f t="shared" si="15"/>
        <v>0</v>
      </c>
      <c r="AC28" s="166">
        <f t="shared" si="15"/>
        <v>0</v>
      </c>
      <c r="AD28" s="166">
        <f t="shared" si="15"/>
        <v>0</v>
      </c>
      <c r="AE28" s="166">
        <f t="shared" si="15"/>
        <v>0</v>
      </c>
      <c r="AF28" s="166">
        <f t="shared" si="15"/>
        <v>0</v>
      </c>
      <c r="AG28" s="166">
        <f t="shared" si="15"/>
        <v>0</v>
      </c>
      <c r="AH28" s="166">
        <f t="shared" si="15"/>
        <v>0</v>
      </c>
      <c r="AI28" s="166">
        <f t="shared" si="15"/>
        <v>0</v>
      </c>
      <c r="AJ28" s="166">
        <f t="shared" si="15"/>
        <v>0</v>
      </c>
      <c r="AK28" s="406">
        <f t="shared" si="13"/>
        <v>0</v>
      </c>
    </row>
    <row r="29" spans="1:37" ht="12.75">
      <c r="A29" s="203">
        <v>25</v>
      </c>
      <c r="B29" s="230"/>
      <c r="C29" s="231"/>
      <c r="D29" s="239"/>
      <c r="E29" s="98"/>
      <c r="F29" s="234"/>
      <c r="G29" s="236"/>
      <c r="H29" s="236"/>
      <c r="I29" s="98"/>
      <c r="J29" s="239"/>
      <c r="K29" s="98"/>
      <c r="L29" s="98"/>
      <c r="M29" s="98"/>
      <c r="N29" s="98"/>
      <c r="O29" s="98"/>
      <c r="P29" s="98"/>
      <c r="Q29" s="98"/>
      <c r="R29" s="240"/>
      <c r="S29" s="240"/>
      <c r="T29" s="240"/>
      <c r="U29" s="240"/>
      <c r="V29" s="241"/>
      <c r="W29" s="412">
        <f t="shared" si="0"/>
        <v>0</v>
      </c>
      <c r="X29" s="166">
        <f>ROUND((100*W29)/('9-Fin'!$C$28*55),0)</f>
        <v>0</v>
      </c>
      <c r="Y29" s="166">
        <f t="shared" si="15"/>
        <v>0</v>
      </c>
      <c r="Z29" s="166">
        <f t="shared" si="15"/>
        <v>0</v>
      </c>
      <c r="AA29" s="166">
        <f t="shared" si="15"/>
        <v>0</v>
      </c>
      <c r="AB29" s="166">
        <f t="shared" si="15"/>
        <v>0</v>
      </c>
      <c r="AC29" s="166">
        <f t="shared" si="15"/>
        <v>0</v>
      </c>
      <c r="AD29" s="166">
        <f t="shared" si="15"/>
        <v>0</v>
      </c>
      <c r="AE29" s="166">
        <f t="shared" si="15"/>
        <v>0</v>
      </c>
      <c r="AF29" s="166">
        <f t="shared" si="15"/>
        <v>0</v>
      </c>
      <c r="AG29" s="166">
        <f t="shared" si="15"/>
        <v>0</v>
      </c>
      <c r="AH29" s="166">
        <f t="shared" si="15"/>
        <v>0</v>
      </c>
      <c r="AI29" s="166">
        <f t="shared" si="15"/>
        <v>0</v>
      </c>
      <c r="AJ29" s="166">
        <f t="shared" si="15"/>
        <v>0</v>
      </c>
      <c r="AK29" s="406">
        <f t="shared" si="13"/>
        <v>0</v>
      </c>
    </row>
    <row r="30" spans="1:37" ht="12.75">
      <c r="A30" s="203">
        <v>26</v>
      </c>
      <c r="B30" s="230"/>
      <c r="C30" s="231"/>
      <c r="D30" s="239"/>
      <c r="E30" s="98"/>
      <c r="F30" s="234"/>
      <c r="G30" s="234"/>
      <c r="H30" s="234"/>
      <c r="I30" s="98"/>
      <c r="J30" s="239"/>
      <c r="K30" s="98"/>
      <c r="L30" s="98"/>
      <c r="M30" s="98"/>
      <c r="N30" s="98"/>
      <c r="O30" s="98"/>
      <c r="P30" s="98"/>
      <c r="Q30" s="98"/>
      <c r="R30" s="240"/>
      <c r="S30" s="240"/>
      <c r="T30" s="240"/>
      <c r="U30" s="240"/>
      <c r="V30" s="241"/>
      <c r="W30" s="412">
        <f t="shared" si="0"/>
        <v>0</v>
      </c>
      <c r="X30" s="166">
        <f>ROUND((100*W30)/('9-Fin'!$C$28*55),0)</f>
        <v>0</v>
      </c>
      <c r="Y30" s="166">
        <f t="shared" si="15"/>
        <v>0</v>
      </c>
      <c r="Z30" s="166">
        <f t="shared" si="15"/>
        <v>0</v>
      </c>
      <c r="AA30" s="166">
        <f t="shared" si="15"/>
        <v>0</v>
      </c>
      <c r="AB30" s="166">
        <f t="shared" si="15"/>
        <v>0</v>
      </c>
      <c r="AC30" s="166">
        <f t="shared" si="15"/>
        <v>0</v>
      </c>
      <c r="AD30" s="166">
        <f t="shared" si="15"/>
        <v>0</v>
      </c>
      <c r="AE30" s="166">
        <f t="shared" si="15"/>
        <v>0</v>
      </c>
      <c r="AF30" s="166">
        <f t="shared" si="15"/>
        <v>0</v>
      </c>
      <c r="AG30" s="166">
        <f t="shared" si="15"/>
        <v>0</v>
      </c>
      <c r="AH30" s="166">
        <f t="shared" si="15"/>
        <v>0</v>
      </c>
      <c r="AI30" s="166">
        <f t="shared" si="15"/>
        <v>0</v>
      </c>
      <c r="AJ30" s="166">
        <f t="shared" si="15"/>
        <v>0</v>
      </c>
      <c r="AK30" s="406">
        <f t="shared" si="13"/>
        <v>0</v>
      </c>
    </row>
    <row r="31" spans="1:37" ht="12.75">
      <c r="A31" s="203">
        <v>27</v>
      </c>
      <c r="B31" s="230"/>
      <c r="C31" s="231"/>
      <c r="D31" s="239"/>
      <c r="E31" s="98"/>
      <c r="F31" s="234"/>
      <c r="G31" s="234"/>
      <c r="H31" s="234"/>
      <c r="I31" s="98"/>
      <c r="J31" s="239"/>
      <c r="K31" s="98"/>
      <c r="L31" s="98"/>
      <c r="M31" s="98"/>
      <c r="N31" s="98"/>
      <c r="O31" s="98"/>
      <c r="P31" s="98"/>
      <c r="Q31" s="98"/>
      <c r="R31" s="240"/>
      <c r="S31" s="240"/>
      <c r="T31" s="240"/>
      <c r="U31" s="240"/>
      <c r="V31" s="241"/>
      <c r="W31" s="412">
        <f t="shared" si="0"/>
        <v>0</v>
      </c>
      <c r="X31" s="166">
        <f>ROUND((100*W31)/('9-Fin'!$C$28*55),0)</f>
        <v>0</v>
      </c>
      <c r="Y31" s="166">
        <f t="shared" si="15"/>
        <v>0</v>
      </c>
      <c r="Z31" s="166">
        <f t="shared" si="15"/>
        <v>0</v>
      </c>
      <c r="AA31" s="166">
        <f t="shared" si="15"/>
        <v>0</v>
      </c>
      <c r="AB31" s="166">
        <f t="shared" si="15"/>
        <v>0</v>
      </c>
      <c r="AC31" s="166">
        <f t="shared" si="15"/>
        <v>0</v>
      </c>
      <c r="AD31" s="166">
        <f t="shared" si="15"/>
        <v>0</v>
      </c>
      <c r="AE31" s="166">
        <f t="shared" si="15"/>
        <v>0</v>
      </c>
      <c r="AF31" s="166">
        <f t="shared" si="15"/>
        <v>0</v>
      </c>
      <c r="AG31" s="166">
        <f t="shared" si="15"/>
        <v>0</v>
      </c>
      <c r="AH31" s="166">
        <f t="shared" si="15"/>
        <v>0</v>
      </c>
      <c r="AI31" s="166">
        <f t="shared" si="15"/>
        <v>0</v>
      </c>
      <c r="AJ31" s="166">
        <f t="shared" si="15"/>
        <v>0</v>
      </c>
      <c r="AK31" s="406">
        <f t="shared" si="13"/>
        <v>0</v>
      </c>
    </row>
    <row r="32" spans="1:37" ht="12.75">
      <c r="A32" s="203">
        <v>28</v>
      </c>
      <c r="B32" s="230"/>
      <c r="C32" s="231"/>
      <c r="D32" s="239"/>
      <c r="E32" s="98"/>
      <c r="F32" s="234"/>
      <c r="G32" s="234"/>
      <c r="H32" s="234"/>
      <c r="I32" s="98"/>
      <c r="J32" s="239"/>
      <c r="K32" s="98"/>
      <c r="L32" s="98"/>
      <c r="M32" s="98"/>
      <c r="N32" s="98"/>
      <c r="O32" s="98"/>
      <c r="P32" s="98"/>
      <c r="Q32" s="98"/>
      <c r="R32" s="240"/>
      <c r="S32" s="240"/>
      <c r="T32" s="240"/>
      <c r="U32" s="240"/>
      <c r="V32" s="241"/>
      <c r="W32" s="412">
        <f t="shared" si="0"/>
        <v>0</v>
      </c>
      <c r="X32" s="166">
        <f>ROUND((100*W32)/('9-Fin'!$C$28*55),0)</f>
        <v>0</v>
      </c>
      <c r="Y32" s="166">
        <f t="shared" si="15"/>
        <v>0</v>
      </c>
      <c r="Z32" s="166">
        <f t="shared" si="15"/>
        <v>0</v>
      </c>
      <c r="AA32" s="166">
        <f t="shared" si="15"/>
        <v>0</v>
      </c>
      <c r="AB32" s="166">
        <f t="shared" si="15"/>
        <v>0</v>
      </c>
      <c r="AC32" s="166">
        <f t="shared" si="15"/>
        <v>0</v>
      </c>
      <c r="AD32" s="166">
        <f t="shared" si="15"/>
        <v>0</v>
      </c>
      <c r="AE32" s="166">
        <f t="shared" si="15"/>
        <v>0</v>
      </c>
      <c r="AF32" s="166">
        <f t="shared" si="15"/>
        <v>0</v>
      </c>
      <c r="AG32" s="166">
        <f t="shared" si="15"/>
        <v>0</v>
      </c>
      <c r="AH32" s="166">
        <f t="shared" si="15"/>
        <v>0</v>
      </c>
      <c r="AI32" s="166">
        <f t="shared" si="15"/>
        <v>0</v>
      </c>
      <c r="AJ32" s="166">
        <f t="shared" si="15"/>
        <v>0</v>
      </c>
      <c r="AK32" s="406">
        <f t="shared" si="13"/>
        <v>0</v>
      </c>
    </row>
    <row r="33" spans="1:37" ht="12.75">
      <c r="A33" s="203">
        <v>29</v>
      </c>
      <c r="B33" s="230"/>
      <c r="C33" s="231"/>
      <c r="D33" s="239"/>
      <c r="E33" s="98"/>
      <c r="F33" s="234"/>
      <c r="G33" s="234"/>
      <c r="H33" s="234"/>
      <c r="I33" s="98"/>
      <c r="J33" s="239"/>
      <c r="K33" s="98"/>
      <c r="L33" s="98"/>
      <c r="M33" s="98"/>
      <c r="N33" s="98"/>
      <c r="O33" s="98"/>
      <c r="P33" s="98"/>
      <c r="Q33" s="98"/>
      <c r="R33" s="240"/>
      <c r="S33" s="240"/>
      <c r="T33" s="240"/>
      <c r="U33" s="240"/>
      <c r="V33" s="241"/>
      <c r="W33" s="412">
        <f t="shared" si="0"/>
        <v>0</v>
      </c>
      <c r="X33" s="166">
        <f>ROUND((100*W33)/('9-Fin'!$C$28*55),0)</f>
        <v>0</v>
      </c>
      <c r="Y33" s="166">
        <f t="shared" si="15"/>
        <v>0</v>
      </c>
      <c r="Z33" s="166">
        <f t="shared" si="15"/>
        <v>0</v>
      </c>
      <c r="AA33" s="166">
        <f t="shared" si="15"/>
        <v>0</v>
      </c>
      <c r="AB33" s="166">
        <f t="shared" si="15"/>
        <v>0</v>
      </c>
      <c r="AC33" s="166">
        <f t="shared" si="15"/>
        <v>0</v>
      </c>
      <c r="AD33" s="166">
        <f t="shared" si="15"/>
        <v>0</v>
      </c>
      <c r="AE33" s="166">
        <f t="shared" si="15"/>
        <v>0</v>
      </c>
      <c r="AF33" s="166">
        <f t="shared" si="15"/>
        <v>0</v>
      </c>
      <c r="AG33" s="166">
        <f t="shared" si="15"/>
        <v>0</v>
      </c>
      <c r="AH33" s="166">
        <f t="shared" si="15"/>
        <v>0</v>
      </c>
      <c r="AI33" s="166">
        <f t="shared" si="15"/>
        <v>0</v>
      </c>
      <c r="AJ33" s="166">
        <f t="shared" si="15"/>
        <v>0</v>
      </c>
      <c r="AK33" s="406">
        <f t="shared" si="13"/>
        <v>0</v>
      </c>
    </row>
    <row r="34" spans="1:37" ht="13.5" thickBot="1">
      <c r="A34" s="203">
        <v>30</v>
      </c>
      <c r="B34" s="230"/>
      <c r="C34" s="231"/>
      <c r="D34" s="239"/>
      <c r="E34" s="98"/>
      <c r="F34" s="234"/>
      <c r="G34" s="236"/>
      <c r="H34" s="236"/>
      <c r="I34" s="98"/>
      <c r="J34" s="239"/>
      <c r="K34" s="98"/>
      <c r="L34" s="98"/>
      <c r="M34" s="98"/>
      <c r="N34" s="98"/>
      <c r="O34" s="98"/>
      <c r="P34" s="98"/>
      <c r="Q34" s="98"/>
      <c r="R34" s="240"/>
      <c r="S34" s="240"/>
      <c r="T34" s="240"/>
      <c r="U34" s="240"/>
      <c r="V34" s="241"/>
      <c r="W34" s="412">
        <f t="shared" si="0"/>
        <v>0</v>
      </c>
      <c r="X34" s="166">
        <f>ROUND((100*W34)/('9-Fin'!$C$28*55),0)</f>
        <v>0</v>
      </c>
      <c r="Y34" s="166">
        <f aca="true" t="shared" si="16" ref="Y34:AJ48">ROUND($I34*K34,0)</f>
        <v>0</v>
      </c>
      <c r="Z34" s="166">
        <f t="shared" si="16"/>
        <v>0</v>
      </c>
      <c r="AA34" s="166">
        <f t="shared" si="16"/>
        <v>0</v>
      </c>
      <c r="AB34" s="166">
        <f t="shared" si="16"/>
        <v>0</v>
      </c>
      <c r="AC34" s="166">
        <f t="shared" si="16"/>
        <v>0</v>
      </c>
      <c r="AD34" s="166">
        <f t="shared" si="16"/>
        <v>0</v>
      </c>
      <c r="AE34" s="166">
        <f t="shared" si="16"/>
        <v>0</v>
      </c>
      <c r="AF34" s="166">
        <f t="shared" si="16"/>
        <v>0</v>
      </c>
      <c r="AG34" s="166">
        <f t="shared" si="16"/>
        <v>0</v>
      </c>
      <c r="AH34" s="166">
        <f t="shared" si="16"/>
        <v>0</v>
      </c>
      <c r="AI34" s="166">
        <f t="shared" si="16"/>
        <v>0</v>
      </c>
      <c r="AJ34" s="166">
        <f t="shared" si="16"/>
        <v>0</v>
      </c>
      <c r="AK34" s="406">
        <f t="shared" si="13"/>
        <v>0</v>
      </c>
    </row>
    <row r="35" spans="1:37" ht="13.5" hidden="1" outlineLevel="1" thickBot="1">
      <c r="A35" s="203">
        <v>31</v>
      </c>
      <c r="B35" s="230"/>
      <c r="C35" s="231"/>
      <c r="D35" s="239"/>
      <c r="E35" s="98"/>
      <c r="F35" s="234"/>
      <c r="G35" s="234"/>
      <c r="H35" s="234"/>
      <c r="I35" s="98"/>
      <c r="J35" s="239"/>
      <c r="K35" s="98"/>
      <c r="L35" s="98"/>
      <c r="M35" s="98"/>
      <c r="N35" s="98"/>
      <c r="O35" s="98"/>
      <c r="P35" s="98"/>
      <c r="Q35" s="98"/>
      <c r="R35" s="240"/>
      <c r="S35" s="240"/>
      <c r="T35" s="240"/>
      <c r="U35" s="240"/>
      <c r="V35" s="241"/>
      <c r="W35" s="412">
        <f t="shared" si="0"/>
        <v>0</v>
      </c>
      <c r="X35" s="166">
        <f>ROUND((100*W35)/('9-Fin'!$C$28*55),0)</f>
        <v>0</v>
      </c>
      <c r="Y35" s="166">
        <f t="shared" si="16"/>
        <v>0</v>
      </c>
      <c r="Z35" s="166">
        <f t="shared" si="16"/>
        <v>0</v>
      </c>
      <c r="AA35" s="166">
        <f t="shared" si="16"/>
        <v>0</v>
      </c>
      <c r="AB35" s="166">
        <f t="shared" si="16"/>
        <v>0</v>
      </c>
      <c r="AC35" s="166">
        <f t="shared" si="16"/>
        <v>0</v>
      </c>
      <c r="AD35" s="166">
        <f t="shared" si="16"/>
        <v>0</v>
      </c>
      <c r="AE35" s="166">
        <f t="shared" si="16"/>
        <v>0</v>
      </c>
      <c r="AF35" s="166">
        <f t="shared" si="16"/>
        <v>0</v>
      </c>
      <c r="AG35" s="166">
        <f t="shared" si="16"/>
        <v>0</v>
      </c>
      <c r="AH35" s="166">
        <f t="shared" si="16"/>
        <v>0</v>
      </c>
      <c r="AI35" s="166">
        <f t="shared" si="16"/>
        <v>0</v>
      </c>
      <c r="AJ35" s="166">
        <f t="shared" si="16"/>
        <v>0</v>
      </c>
      <c r="AK35" s="406">
        <f t="shared" si="13"/>
        <v>0</v>
      </c>
    </row>
    <row r="36" spans="1:37" ht="13.5" hidden="1" outlineLevel="1" thickBot="1">
      <c r="A36" s="203">
        <v>32</v>
      </c>
      <c r="B36" s="230"/>
      <c r="C36" s="231"/>
      <c r="D36" s="239"/>
      <c r="E36" s="98"/>
      <c r="F36" s="234"/>
      <c r="G36" s="234"/>
      <c r="H36" s="234"/>
      <c r="I36" s="98"/>
      <c r="J36" s="239"/>
      <c r="K36" s="98"/>
      <c r="L36" s="98"/>
      <c r="M36" s="98"/>
      <c r="N36" s="98"/>
      <c r="O36" s="98"/>
      <c r="P36" s="98"/>
      <c r="Q36" s="98"/>
      <c r="R36" s="240"/>
      <c r="S36" s="240"/>
      <c r="T36" s="240"/>
      <c r="U36" s="240"/>
      <c r="V36" s="241"/>
      <c r="W36" s="412">
        <f t="shared" si="0"/>
        <v>0</v>
      </c>
      <c r="X36" s="166">
        <f>ROUND((100*W36)/('9-Fin'!$C$28*55),0)</f>
        <v>0</v>
      </c>
      <c r="Y36" s="166">
        <f t="shared" si="16"/>
        <v>0</v>
      </c>
      <c r="Z36" s="166">
        <f t="shared" si="16"/>
        <v>0</v>
      </c>
      <c r="AA36" s="166">
        <f t="shared" si="16"/>
        <v>0</v>
      </c>
      <c r="AB36" s="166">
        <f t="shared" si="16"/>
        <v>0</v>
      </c>
      <c r="AC36" s="166">
        <f t="shared" si="16"/>
        <v>0</v>
      </c>
      <c r="AD36" s="166">
        <f t="shared" si="16"/>
        <v>0</v>
      </c>
      <c r="AE36" s="166">
        <f t="shared" si="16"/>
        <v>0</v>
      </c>
      <c r="AF36" s="166">
        <f t="shared" si="16"/>
        <v>0</v>
      </c>
      <c r="AG36" s="166">
        <f t="shared" si="16"/>
        <v>0</v>
      </c>
      <c r="AH36" s="166">
        <f t="shared" si="16"/>
        <v>0</v>
      </c>
      <c r="AI36" s="166">
        <f t="shared" si="16"/>
        <v>0</v>
      </c>
      <c r="AJ36" s="166">
        <f t="shared" si="16"/>
        <v>0</v>
      </c>
      <c r="AK36" s="406">
        <f t="shared" si="13"/>
        <v>0</v>
      </c>
    </row>
    <row r="37" spans="1:37" ht="13.5" hidden="1" outlineLevel="1" thickBot="1">
      <c r="A37" s="203">
        <v>33</v>
      </c>
      <c r="B37" s="230"/>
      <c r="C37" s="231"/>
      <c r="D37" s="239"/>
      <c r="E37" s="98"/>
      <c r="F37" s="234"/>
      <c r="G37" s="234"/>
      <c r="H37" s="234"/>
      <c r="I37" s="98"/>
      <c r="J37" s="239"/>
      <c r="K37" s="98"/>
      <c r="L37" s="98"/>
      <c r="M37" s="98"/>
      <c r="N37" s="98"/>
      <c r="O37" s="98"/>
      <c r="P37" s="98"/>
      <c r="Q37" s="98"/>
      <c r="R37" s="240"/>
      <c r="S37" s="240"/>
      <c r="T37" s="240"/>
      <c r="U37" s="240"/>
      <c r="V37" s="241"/>
      <c r="W37" s="412">
        <f t="shared" si="0"/>
        <v>0</v>
      </c>
      <c r="X37" s="166">
        <f>ROUND((100*W37)/('9-Fin'!$C$28*55),0)</f>
        <v>0</v>
      </c>
      <c r="Y37" s="166">
        <f t="shared" si="16"/>
        <v>0</v>
      </c>
      <c r="Z37" s="166">
        <f t="shared" si="16"/>
        <v>0</v>
      </c>
      <c r="AA37" s="166">
        <f t="shared" si="16"/>
        <v>0</v>
      </c>
      <c r="AB37" s="166">
        <f t="shared" si="16"/>
        <v>0</v>
      </c>
      <c r="AC37" s="166">
        <f t="shared" si="16"/>
        <v>0</v>
      </c>
      <c r="AD37" s="166">
        <f t="shared" si="16"/>
        <v>0</v>
      </c>
      <c r="AE37" s="166">
        <f t="shared" si="16"/>
        <v>0</v>
      </c>
      <c r="AF37" s="166">
        <f t="shared" si="16"/>
        <v>0</v>
      </c>
      <c r="AG37" s="166">
        <f t="shared" si="16"/>
        <v>0</v>
      </c>
      <c r="AH37" s="166">
        <f t="shared" si="16"/>
        <v>0</v>
      </c>
      <c r="AI37" s="166">
        <f t="shared" si="16"/>
        <v>0</v>
      </c>
      <c r="AJ37" s="166">
        <f t="shared" si="16"/>
        <v>0</v>
      </c>
      <c r="AK37" s="406">
        <f t="shared" si="13"/>
        <v>0</v>
      </c>
    </row>
    <row r="38" spans="1:37" ht="13.5" hidden="1" outlineLevel="1" thickBot="1">
      <c r="A38" s="203">
        <v>34</v>
      </c>
      <c r="B38" s="230"/>
      <c r="C38" s="231"/>
      <c r="D38" s="239"/>
      <c r="E38" s="98"/>
      <c r="F38" s="234"/>
      <c r="G38" s="234"/>
      <c r="H38" s="234"/>
      <c r="I38" s="98"/>
      <c r="J38" s="239"/>
      <c r="K38" s="98"/>
      <c r="L38" s="98"/>
      <c r="M38" s="98"/>
      <c r="N38" s="98"/>
      <c r="O38" s="98"/>
      <c r="P38" s="98"/>
      <c r="Q38" s="98"/>
      <c r="R38" s="240"/>
      <c r="S38" s="240"/>
      <c r="T38" s="240"/>
      <c r="U38" s="240"/>
      <c r="V38" s="241"/>
      <c r="W38" s="412">
        <f t="shared" si="0"/>
        <v>0</v>
      </c>
      <c r="X38" s="166">
        <f>ROUND((100*W38)/('9-Fin'!$C$28*55),0)</f>
        <v>0</v>
      </c>
      <c r="Y38" s="166">
        <f t="shared" si="16"/>
        <v>0</v>
      </c>
      <c r="Z38" s="166">
        <f t="shared" si="16"/>
        <v>0</v>
      </c>
      <c r="AA38" s="166">
        <f t="shared" si="16"/>
        <v>0</v>
      </c>
      <c r="AB38" s="166">
        <f t="shared" si="16"/>
        <v>0</v>
      </c>
      <c r="AC38" s="166">
        <f t="shared" si="16"/>
        <v>0</v>
      </c>
      <c r="AD38" s="166">
        <f t="shared" si="16"/>
        <v>0</v>
      </c>
      <c r="AE38" s="166">
        <f t="shared" si="16"/>
        <v>0</v>
      </c>
      <c r="AF38" s="166">
        <f t="shared" si="16"/>
        <v>0</v>
      </c>
      <c r="AG38" s="166">
        <f t="shared" si="16"/>
        <v>0</v>
      </c>
      <c r="AH38" s="166">
        <f t="shared" si="16"/>
        <v>0</v>
      </c>
      <c r="AI38" s="166">
        <f t="shared" si="16"/>
        <v>0</v>
      </c>
      <c r="AJ38" s="166">
        <f t="shared" si="16"/>
        <v>0</v>
      </c>
      <c r="AK38" s="406">
        <f t="shared" si="13"/>
        <v>0</v>
      </c>
    </row>
    <row r="39" spans="1:37" ht="13.5" hidden="1" outlineLevel="1" thickBot="1">
      <c r="A39" s="203">
        <v>35</v>
      </c>
      <c r="B39" s="230"/>
      <c r="C39" s="231"/>
      <c r="D39" s="239"/>
      <c r="E39" s="98"/>
      <c r="F39" s="234"/>
      <c r="G39" s="236"/>
      <c r="H39" s="236"/>
      <c r="I39" s="98"/>
      <c r="J39" s="239"/>
      <c r="K39" s="98"/>
      <c r="L39" s="98"/>
      <c r="M39" s="98"/>
      <c r="N39" s="98"/>
      <c r="O39" s="98"/>
      <c r="P39" s="98"/>
      <c r="Q39" s="98"/>
      <c r="R39" s="240"/>
      <c r="S39" s="240"/>
      <c r="T39" s="240"/>
      <c r="U39" s="240"/>
      <c r="V39" s="241"/>
      <c r="W39" s="412">
        <f t="shared" si="0"/>
        <v>0</v>
      </c>
      <c r="X39" s="166">
        <f>ROUND((100*W39)/('9-Fin'!$C$28*55),0)</f>
        <v>0</v>
      </c>
      <c r="Y39" s="166">
        <f t="shared" si="16"/>
        <v>0</v>
      </c>
      <c r="Z39" s="166">
        <f t="shared" si="16"/>
        <v>0</v>
      </c>
      <c r="AA39" s="166">
        <f t="shared" si="16"/>
        <v>0</v>
      </c>
      <c r="AB39" s="166">
        <f t="shared" si="16"/>
        <v>0</v>
      </c>
      <c r="AC39" s="166">
        <f t="shared" si="16"/>
        <v>0</v>
      </c>
      <c r="AD39" s="166">
        <f t="shared" si="16"/>
        <v>0</v>
      </c>
      <c r="AE39" s="166">
        <f t="shared" si="16"/>
        <v>0</v>
      </c>
      <c r="AF39" s="166">
        <f t="shared" si="16"/>
        <v>0</v>
      </c>
      <c r="AG39" s="166">
        <f t="shared" si="16"/>
        <v>0</v>
      </c>
      <c r="AH39" s="166">
        <f t="shared" si="16"/>
        <v>0</v>
      </c>
      <c r="AI39" s="166">
        <f t="shared" si="16"/>
        <v>0</v>
      </c>
      <c r="AJ39" s="166">
        <f t="shared" si="16"/>
        <v>0</v>
      </c>
      <c r="AK39" s="406">
        <f t="shared" si="13"/>
        <v>0</v>
      </c>
    </row>
    <row r="40" spans="1:37" ht="13.5" hidden="1" outlineLevel="1" thickBot="1">
      <c r="A40" s="203">
        <v>36</v>
      </c>
      <c r="B40" s="230"/>
      <c r="C40" s="231"/>
      <c r="D40" s="239"/>
      <c r="E40" s="98"/>
      <c r="F40" s="234"/>
      <c r="G40" s="236"/>
      <c r="H40" s="236"/>
      <c r="I40" s="98"/>
      <c r="J40" s="239"/>
      <c r="K40" s="98"/>
      <c r="L40" s="98"/>
      <c r="M40" s="98"/>
      <c r="N40" s="98"/>
      <c r="O40" s="98"/>
      <c r="P40" s="98"/>
      <c r="Q40" s="98"/>
      <c r="R40" s="240"/>
      <c r="S40" s="240"/>
      <c r="T40" s="240"/>
      <c r="U40" s="240"/>
      <c r="V40" s="241"/>
      <c r="W40" s="412">
        <f t="shared" si="0"/>
        <v>0</v>
      </c>
      <c r="X40" s="166">
        <f>ROUND((100*W40)/('9-Fin'!$C$28*55),0)</f>
        <v>0</v>
      </c>
      <c r="Y40" s="166">
        <f t="shared" si="16"/>
        <v>0</v>
      </c>
      <c r="Z40" s="166">
        <f t="shared" si="16"/>
        <v>0</v>
      </c>
      <c r="AA40" s="166">
        <f t="shared" si="16"/>
        <v>0</v>
      </c>
      <c r="AB40" s="166">
        <f t="shared" si="16"/>
        <v>0</v>
      </c>
      <c r="AC40" s="166">
        <f t="shared" si="16"/>
        <v>0</v>
      </c>
      <c r="AD40" s="166">
        <f t="shared" si="16"/>
        <v>0</v>
      </c>
      <c r="AE40" s="166">
        <f t="shared" si="16"/>
        <v>0</v>
      </c>
      <c r="AF40" s="166">
        <f t="shared" si="16"/>
        <v>0</v>
      </c>
      <c r="AG40" s="166">
        <f t="shared" si="16"/>
        <v>0</v>
      </c>
      <c r="AH40" s="166">
        <f t="shared" si="16"/>
        <v>0</v>
      </c>
      <c r="AI40" s="166">
        <f t="shared" si="16"/>
        <v>0</v>
      </c>
      <c r="AJ40" s="166">
        <f t="shared" si="16"/>
        <v>0</v>
      </c>
      <c r="AK40" s="406">
        <f t="shared" si="13"/>
        <v>0</v>
      </c>
    </row>
    <row r="41" spans="1:37" ht="13.5" hidden="1" outlineLevel="1" thickBot="1">
      <c r="A41" s="203">
        <v>37</v>
      </c>
      <c r="B41" s="230"/>
      <c r="C41" s="231"/>
      <c r="D41" s="239"/>
      <c r="E41" s="98"/>
      <c r="F41" s="234"/>
      <c r="G41" s="236"/>
      <c r="H41" s="236"/>
      <c r="I41" s="98"/>
      <c r="J41" s="239"/>
      <c r="K41" s="98"/>
      <c r="L41" s="98"/>
      <c r="M41" s="98"/>
      <c r="N41" s="98"/>
      <c r="O41" s="98"/>
      <c r="P41" s="98"/>
      <c r="Q41" s="98"/>
      <c r="R41" s="240"/>
      <c r="S41" s="240"/>
      <c r="T41" s="240"/>
      <c r="U41" s="240"/>
      <c r="V41" s="241"/>
      <c r="W41" s="412">
        <f aca="true" t="shared" si="17" ref="W41:W48">SUM(K41:V41)</f>
        <v>0</v>
      </c>
      <c r="X41" s="166">
        <f>ROUND((100*W41)/('9-Fin'!$C$28*55),0)</f>
        <v>0</v>
      </c>
      <c r="Y41" s="166">
        <f t="shared" si="16"/>
        <v>0</v>
      </c>
      <c r="Z41" s="166">
        <f t="shared" si="16"/>
        <v>0</v>
      </c>
      <c r="AA41" s="166">
        <f t="shared" si="16"/>
        <v>0</v>
      </c>
      <c r="AB41" s="166">
        <f t="shared" si="16"/>
        <v>0</v>
      </c>
      <c r="AC41" s="166">
        <f t="shared" si="16"/>
        <v>0</v>
      </c>
      <c r="AD41" s="166">
        <f t="shared" si="16"/>
        <v>0</v>
      </c>
      <c r="AE41" s="166">
        <f t="shared" si="16"/>
        <v>0</v>
      </c>
      <c r="AF41" s="166">
        <f t="shared" si="16"/>
        <v>0</v>
      </c>
      <c r="AG41" s="166">
        <f t="shared" si="16"/>
        <v>0</v>
      </c>
      <c r="AH41" s="166">
        <f t="shared" si="16"/>
        <v>0</v>
      </c>
      <c r="AI41" s="166">
        <f t="shared" si="16"/>
        <v>0</v>
      </c>
      <c r="AJ41" s="166">
        <f t="shared" si="16"/>
        <v>0</v>
      </c>
      <c r="AK41" s="406">
        <f aca="true" t="shared" si="18" ref="AK41:AK48">SUM(Y41:AJ41)</f>
        <v>0</v>
      </c>
    </row>
    <row r="42" spans="1:37" ht="13.5" hidden="1" outlineLevel="1" thickBot="1">
      <c r="A42" s="203">
        <v>38</v>
      </c>
      <c r="B42" s="230"/>
      <c r="C42" s="231"/>
      <c r="D42" s="239"/>
      <c r="E42" s="98"/>
      <c r="F42" s="234"/>
      <c r="G42" s="236"/>
      <c r="H42" s="236"/>
      <c r="I42" s="98"/>
      <c r="J42" s="239"/>
      <c r="K42" s="98"/>
      <c r="L42" s="98"/>
      <c r="M42" s="98"/>
      <c r="N42" s="98"/>
      <c r="O42" s="98"/>
      <c r="P42" s="98"/>
      <c r="Q42" s="98"/>
      <c r="R42" s="240"/>
      <c r="S42" s="240"/>
      <c r="T42" s="240"/>
      <c r="U42" s="240"/>
      <c r="V42" s="241"/>
      <c r="W42" s="412">
        <f t="shared" si="17"/>
        <v>0</v>
      </c>
      <c r="X42" s="166">
        <f>ROUND((100*W42)/('9-Fin'!$C$28*55),0)</f>
        <v>0</v>
      </c>
      <c r="Y42" s="166">
        <f t="shared" si="16"/>
        <v>0</v>
      </c>
      <c r="Z42" s="166">
        <f t="shared" si="16"/>
        <v>0</v>
      </c>
      <c r="AA42" s="166">
        <f t="shared" si="16"/>
        <v>0</v>
      </c>
      <c r="AB42" s="166">
        <f t="shared" si="16"/>
        <v>0</v>
      </c>
      <c r="AC42" s="166">
        <f t="shared" si="16"/>
        <v>0</v>
      </c>
      <c r="AD42" s="166">
        <f t="shared" si="16"/>
        <v>0</v>
      </c>
      <c r="AE42" s="166">
        <f t="shared" si="16"/>
        <v>0</v>
      </c>
      <c r="AF42" s="166">
        <f t="shared" si="16"/>
        <v>0</v>
      </c>
      <c r="AG42" s="166">
        <f t="shared" si="16"/>
        <v>0</v>
      </c>
      <c r="AH42" s="166">
        <f t="shared" si="16"/>
        <v>0</v>
      </c>
      <c r="AI42" s="166">
        <f t="shared" si="16"/>
        <v>0</v>
      </c>
      <c r="AJ42" s="166">
        <f t="shared" si="16"/>
        <v>0</v>
      </c>
      <c r="AK42" s="406">
        <f t="shared" si="18"/>
        <v>0</v>
      </c>
    </row>
    <row r="43" spans="1:37" ht="13.5" hidden="1" outlineLevel="1" thickBot="1">
      <c r="A43" s="203">
        <v>39</v>
      </c>
      <c r="B43" s="230"/>
      <c r="C43" s="231"/>
      <c r="D43" s="239"/>
      <c r="E43" s="98"/>
      <c r="F43" s="234"/>
      <c r="G43" s="236"/>
      <c r="H43" s="236"/>
      <c r="I43" s="98"/>
      <c r="J43" s="239"/>
      <c r="K43" s="98"/>
      <c r="L43" s="98"/>
      <c r="M43" s="98"/>
      <c r="N43" s="98"/>
      <c r="O43" s="98"/>
      <c r="P43" s="98"/>
      <c r="Q43" s="98"/>
      <c r="R43" s="240"/>
      <c r="S43" s="240"/>
      <c r="T43" s="240"/>
      <c r="U43" s="240"/>
      <c r="V43" s="241"/>
      <c r="W43" s="412">
        <f t="shared" si="17"/>
        <v>0</v>
      </c>
      <c r="X43" s="166">
        <f>ROUND((100*W43)/('9-Fin'!$C$28*55),0)</f>
        <v>0</v>
      </c>
      <c r="Y43" s="166">
        <f t="shared" si="16"/>
        <v>0</v>
      </c>
      <c r="Z43" s="166">
        <f t="shared" si="16"/>
        <v>0</v>
      </c>
      <c r="AA43" s="166">
        <f t="shared" si="16"/>
        <v>0</v>
      </c>
      <c r="AB43" s="166">
        <f t="shared" si="16"/>
        <v>0</v>
      </c>
      <c r="AC43" s="166">
        <f t="shared" si="16"/>
        <v>0</v>
      </c>
      <c r="AD43" s="166">
        <f t="shared" si="16"/>
        <v>0</v>
      </c>
      <c r="AE43" s="166">
        <f t="shared" si="16"/>
        <v>0</v>
      </c>
      <c r="AF43" s="166">
        <f t="shared" si="16"/>
        <v>0</v>
      </c>
      <c r="AG43" s="166">
        <f t="shared" si="16"/>
        <v>0</v>
      </c>
      <c r="AH43" s="166">
        <f t="shared" si="16"/>
        <v>0</v>
      </c>
      <c r="AI43" s="166">
        <f t="shared" si="16"/>
        <v>0</v>
      </c>
      <c r="AJ43" s="166">
        <f t="shared" si="16"/>
        <v>0</v>
      </c>
      <c r="AK43" s="406">
        <f t="shared" si="18"/>
        <v>0</v>
      </c>
    </row>
    <row r="44" spans="1:37" ht="13.5" hidden="1" outlineLevel="1" thickBot="1">
      <c r="A44" s="203">
        <v>40</v>
      </c>
      <c r="B44" s="230"/>
      <c r="C44" s="231"/>
      <c r="D44" s="239"/>
      <c r="E44" s="98"/>
      <c r="F44" s="234"/>
      <c r="G44" s="236"/>
      <c r="H44" s="236"/>
      <c r="I44" s="98"/>
      <c r="J44" s="239"/>
      <c r="K44" s="98"/>
      <c r="L44" s="98"/>
      <c r="M44" s="98"/>
      <c r="N44" s="98"/>
      <c r="O44" s="98"/>
      <c r="P44" s="98"/>
      <c r="Q44" s="98"/>
      <c r="R44" s="240"/>
      <c r="S44" s="240"/>
      <c r="T44" s="240"/>
      <c r="U44" s="240"/>
      <c r="V44" s="241"/>
      <c r="W44" s="412">
        <f t="shared" si="17"/>
        <v>0</v>
      </c>
      <c r="X44" s="166">
        <f>ROUND((100*W44)/('9-Fin'!$C$28*55),0)</f>
        <v>0</v>
      </c>
      <c r="Y44" s="166">
        <f t="shared" si="16"/>
        <v>0</v>
      </c>
      <c r="Z44" s="166">
        <f t="shared" si="16"/>
        <v>0</v>
      </c>
      <c r="AA44" s="166">
        <f t="shared" si="16"/>
        <v>0</v>
      </c>
      <c r="AB44" s="166">
        <f t="shared" si="16"/>
        <v>0</v>
      </c>
      <c r="AC44" s="166">
        <f t="shared" si="16"/>
        <v>0</v>
      </c>
      <c r="AD44" s="166">
        <f t="shared" si="16"/>
        <v>0</v>
      </c>
      <c r="AE44" s="166">
        <f t="shared" si="16"/>
        <v>0</v>
      </c>
      <c r="AF44" s="166">
        <f t="shared" si="16"/>
        <v>0</v>
      </c>
      <c r="AG44" s="166">
        <f t="shared" si="16"/>
        <v>0</v>
      </c>
      <c r="AH44" s="166">
        <f t="shared" si="16"/>
        <v>0</v>
      </c>
      <c r="AI44" s="166">
        <f t="shared" si="16"/>
        <v>0</v>
      </c>
      <c r="AJ44" s="166">
        <f t="shared" si="16"/>
        <v>0</v>
      </c>
      <c r="AK44" s="406">
        <f t="shared" si="18"/>
        <v>0</v>
      </c>
    </row>
    <row r="45" spans="1:37" ht="13.5" hidden="1" outlineLevel="1" thickBot="1">
      <c r="A45" s="203">
        <v>41</v>
      </c>
      <c r="B45" s="230"/>
      <c r="C45" s="231"/>
      <c r="D45" s="239"/>
      <c r="E45" s="98"/>
      <c r="F45" s="234"/>
      <c r="G45" s="234"/>
      <c r="H45" s="234"/>
      <c r="I45" s="98"/>
      <c r="J45" s="239"/>
      <c r="K45" s="98"/>
      <c r="L45" s="98"/>
      <c r="M45" s="98"/>
      <c r="N45" s="98"/>
      <c r="O45" s="98"/>
      <c r="P45" s="98"/>
      <c r="Q45" s="98"/>
      <c r="R45" s="240"/>
      <c r="S45" s="240"/>
      <c r="T45" s="240"/>
      <c r="U45" s="240"/>
      <c r="V45" s="241"/>
      <c r="W45" s="412">
        <f t="shared" si="17"/>
        <v>0</v>
      </c>
      <c r="X45" s="166">
        <f>ROUND((100*W45)/('9-Fin'!$C$28*55),0)</f>
        <v>0</v>
      </c>
      <c r="Y45" s="166">
        <f t="shared" si="16"/>
        <v>0</v>
      </c>
      <c r="Z45" s="166">
        <f t="shared" si="16"/>
        <v>0</v>
      </c>
      <c r="AA45" s="166">
        <f t="shared" si="16"/>
        <v>0</v>
      </c>
      <c r="AB45" s="166">
        <f t="shared" si="16"/>
        <v>0</v>
      </c>
      <c r="AC45" s="166">
        <f t="shared" si="16"/>
        <v>0</v>
      </c>
      <c r="AD45" s="166">
        <f t="shared" si="16"/>
        <v>0</v>
      </c>
      <c r="AE45" s="166">
        <f t="shared" si="16"/>
        <v>0</v>
      </c>
      <c r="AF45" s="166">
        <f t="shared" si="16"/>
        <v>0</v>
      </c>
      <c r="AG45" s="166">
        <f t="shared" si="16"/>
        <v>0</v>
      </c>
      <c r="AH45" s="166">
        <f t="shared" si="16"/>
        <v>0</v>
      </c>
      <c r="AI45" s="166">
        <f t="shared" si="16"/>
        <v>0</v>
      </c>
      <c r="AJ45" s="166">
        <f t="shared" si="16"/>
        <v>0</v>
      </c>
      <c r="AK45" s="406">
        <f t="shared" si="18"/>
        <v>0</v>
      </c>
    </row>
    <row r="46" spans="1:37" ht="13.5" hidden="1" outlineLevel="1" thickBot="1">
      <c r="A46" s="203">
        <v>42</v>
      </c>
      <c r="B46" s="230"/>
      <c r="C46" s="231"/>
      <c r="D46" s="239"/>
      <c r="E46" s="98"/>
      <c r="F46" s="234"/>
      <c r="G46" s="234"/>
      <c r="H46" s="234"/>
      <c r="I46" s="98"/>
      <c r="J46" s="239"/>
      <c r="K46" s="98"/>
      <c r="L46" s="98"/>
      <c r="M46" s="98"/>
      <c r="N46" s="98"/>
      <c r="O46" s="98"/>
      <c r="P46" s="98"/>
      <c r="Q46" s="98"/>
      <c r="R46" s="240"/>
      <c r="S46" s="240"/>
      <c r="T46" s="240"/>
      <c r="U46" s="240"/>
      <c r="V46" s="241"/>
      <c r="W46" s="412">
        <f t="shared" si="17"/>
        <v>0</v>
      </c>
      <c r="X46" s="166">
        <f>ROUND((100*W46)/('9-Fin'!$C$28*55),0)</f>
        <v>0</v>
      </c>
      <c r="Y46" s="166">
        <f t="shared" si="16"/>
        <v>0</v>
      </c>
      <c r="Z46" s="166">
        <f t="shared" si="16"/>
        <v>0</v>
      </c>
      <c r="AA46" s="166">
        <f t="shared" si="16"/>
        <v>0</v>
      </c>
      <c r="AB46" s="166">
        <f t="shared" si="16"/>
        <v>0</v>
      </c>
      <c r="AC46" s="166">
        <f t="shared" si="16"/>
        <v>0</v>
      </c>
      <c r="AD46" s="166">
        <f t="shared" si="16"/>
        <v>0</v>
      </c>
      <c r="AE46" s="166">
        <f t="shared" si="16"/>
        <v>0</v>
      </c>
      <c r="AF46" s="166">
        <f t="shared" si="16"/>
        <v>0</v>
      </c>
      <c r="AG46" s="166">
        <f t="shared" si="16"/>
        <v>0</v>
      </c>
      <c r="AH46" s="166">
        <f t="shared" si="16"/>
        <v>0</v>
      </c>
      <c r="AI46" s="166">
        <f t="shared" si="16"/>
        <v>0</v>
      </c>
      <c r="AJ46" s="166">
        <f t="shared" si="16"/>
        <v>0</v>
      </c>
      <c r="AK46" s="406">
        <f t="shared" si="18"/>
        <v>0</v>
      </c>
    </row>
    <row r="47" spans="1:37" ht="13.5" hidden="1" outlineLevel="1" thickBot="1">
      <c r="A47" s="203">
        <v>43</v>
      </c>
      <c r="B47" s="230"/>
      <c r="C47" s="231"/>
      <c r="D47" s="239"/>
      <c r="E47" s="98"/>
      <c r="F47" s="234"/>
      <c r="G47" s="234"/>
      <c r="H47" s="234"/>
      <c r="I47" s="98"/>
      <c r="J47" s="239"/>
      <c r="K47" s="98"/>
      <c r="L47" s="98"/>
      <c r="M47" s="98"/>
      <c r="N47" s="98"/>
      <c r="O47" s="98"/>
      <c r="P47" s="98"/>
      <c r="Q47" s="98"/>
      <c r="R47" s="240"/>
      <c r="S47" s="240"/>
      <c r="T47" s="240"/>
      <c r="U47" s="240"/>
      <c r="V47" s="241"/>
      <c r="W47" s="412">
        <f t="shared" si="17"/>
        <v>0</v>
      </c>
      <c r="X47" s="166">
        <f>ROUND((100*W47)/('9-Fin'!$C$28*55),0)</f>
        <v>0</v>
      </c>
      <c r="Y47" s="166">
        <f t="shared" si="16"/>
        <v>0</v>
      </c>
      <c r="Z47" s="166">
        <f t="shared" si="16"/>
        <v>0</v>
      </c>
      <c r="AA47" s="166">
        <f t="shared" si="16"/>
        <v>0</v>
      </c>
      <c r="AB47" s="166">
        <f t="shared" si="16"/>
        <v>0</v>
      </c>
      <c r="AC47" s="166">
        <f t="shared" si="16"/>
        <v>0</v>
      </c>
      <c r="AD47" s="166">
        <f t="shared" si="16"/>
        <v>0</v>
      </c>
      <c r="AE47" s="166">
        <f t="shared" si="16"/>
        <v>0</v>
      </c>
      <c r="AF47" s="166">
        <f t="shared" si="16"/>
        <v>0</v>
      </c>
      <c r="AG47" s="166">
        <f t="shared" si="16"/>
        <v>0</v>
      </c>
      <c r="AH47" s="166">
        <f t="shared" si="16"/>
        <v>0</v>
      </c>
      <c r="AI47" s="166">
        <f t="shared" si="16"/>
        <v>0</v>
      </c>
      <c r="AJ47" s="166">
        <f t="shared" si="16"/>
        <v>0</v>
      </c>
      <c r="AK47" s="406">
        <f t="shared" si="18"/>
        <v>0</v>
      </c>
    </row>
    <row r="48" spans="1:37" ht="13.5" hidden="1" outlineLevel="1" thickBot="1">
      <c r="A48" s="203">
        <v>44</v>
      </c>
      <c r="B48" s="230"/>
      <c r="C48" s="231"/>
      <c r="D48" s="239"/>
      <c r="E48" s="98"/>
      <c r="F48" s="234"/>
      <c r="G48" s="234"/>
      <c r="H48" s="234"/>
      <c r="I48" s="98"/>
      <c r="J48" s="239"/>
      <c r="K48" s="98"/>
      <c r="L48" s="98"/>
      <c r="M48" s="98"/>
      <c r="N48" s="98"/>
      <c r="O48" s="98"/>
      <c r="P48" s="98"/>
      <c r="Q48" s="98"/>
      <c r="R48" s="240"/>
      <c r="S48" s="240"/>
      <c r="T48" s="240"/>
      <c r="U48" s="240"/>
      <c r="V48" s="241"/>
      <c r="W48" s="412">
        <f t="shared" si="17"/>
        <v>0</v>
      </c>
      <c r="X48" s="166">
        <f>ROUND((100*W48)/('9-Fin'!$C$28*55),0)</f>
        <v>0</v>
      </c>
      <c r="Y48" s="166">
        <f t="shared" si="16"/>
        <v>0</v>
      </c>
      <c r="Z48" s="166">
        <f t="shared" si="16"/>
        <v>0</v>
      </c>
      <c r="AA48" s="166">
        <f t="shared" si="16"/>
        <v>0</v>
      </c>
      <c r="AB48" s="166">
        <f t="shared" si="16"/>
        <v>0</v>
      </c>
      <c r="AC48" s="166">
        <f t="shared" si="16"/>
        <v>0</v>
      </c>
      <c r="AD48" s="166">
        <f t="shared" si="16"/>
        <v>0</v>
      </c>
      <c r="AE48" s="166">
        <f t="shared" si="16"/>
        <v>0</v>
      </c>
      <c r="AF48" s="166">
        <f t="shared" si="16"/>
        <v>0</v>
      </c>
      <c r="AG48" s="166">
        <f t="shared" si="16"/>
        <v>0</v>
      </c>
      <c r="AH48" s="166">
        <f t="shared" si="16"/>
        <v>0</v>
      </c>
      <c r="AI48" s="166">
        <f t="shared" si="16"/>
        <v>0</v>
      </c>
      <c r="AJ48" s="166">
        <f t="shared" si="16"/>
        <v>0</v>
      </c>
      <c r="AK48" s="406">
        <f t="shared" si="18"/>
        <v>0</v>
      </c>
    </row>
    <row r="49" spans="1:37" ht="13.5" hidden="1" outlineLevel="1" thickBot="1">
      <c r="A49" s="203">
        <v>45</v>
      </c>
      <c r="B49" s="230"/>
      <c r="C49" s="231"/>
      <c r="D49" s="239"/>
      <c r="E49" s="98"/>
      <c r="F49" s="234"/>
      <c r="G49" s="236"/>
      <c r="H49" s="236"/>
      <c r="I49" s="98"/>
      <c r="J49" s="239"/>
      <c r="K49" s="98"/>
      <c r="L49" s="98"/>
      <c r="M49" s="98"/>
      <c r="N49" s="98"/>
      <c r="O49" s="98"/>
      <c r="P49" s="98"/>
      <c r="Q49" s="98"/>
      <c r="R49" s="240"/>
      <c r="S49" s="240"/>
      <c r="T49" s="240"/>
      <c r="U49" s="240"/>
      <c r="V49" s="241"/>
      <c r="W49" s="412">
        <f aca="true" t="shared" si="19" ref="W49:W57">SUM(K49:V49)</f>
        <v>0</v>
      </c>
      <c r="X49" s="166">
        <f>ROUND((100*W49)/('9-Fin'!$C$28*55),0)</f>
        <v>0</v>
      </c>
      <c r="Y49" s="166">
        <f aca="true" t="shared" si="20" ref="Y49:Y65">ROUND($I49*K49,0)</f>
        <v>0</v>
      </c>
      <c r="Z49" s="166">
        <f aca="true" t="shared" si="21" ref="Z49:Z65">ROUND($I49*L49,0)</f>
        <v>0</v>
      </c>
      <c r="AA49" s="166">
        <f aca="true" t="shared" si="22" ref="AA49:AA65">ROUND($I49*M49,0)</f>
        <v>0</v>
      </c>
      <c r="AB49" s="166">
        <f aca="true" t="shared" si="23" ref="AB49:AB65">ROUND($I49*N49,0)</f>
        <v>0</v>
      </c>
      <c r="AC49" s="166">
        <f aca="true" t="shared" si="24" ref="AC49:AC65">ROUND($I49*O49,0)</f>
        <v>0</v>
      </c>
      <c r="AD49" s="166">
        <f aca="true" t="shared" si="25" ref="AD49:AD65">ROUND($I49*P49,0)</f>
        <v>0</v>
      </c>
      <c r="AE49" s="166">
        <f aca="true" t="shared" si="26" ref="AE49:AE65">ROUND($I49*Q49,0)</f>
        <v>0</v>
      </c>
      <c r="AF49" s="166">
        <f aca="true" t="shared" si="27" ref="AF49:AF65">ROUND($I49*R49,0)</f>
        <v>0</v>
      </c>
      <c r="AG49" s="166">
        <f aca="true" t="shared" si="28" ref="AG49:AG65">ROUND($I49*S49,0)</f>
        <v>0</v>
      </c>
      <c r="AH49" s="166">
        <f aca="true" t="shared" si="29" ref="AH49:AH65">ROUND($I49*T49,0)</f>
        <v>0</v>
      </c>
      <c r="AI49" s="166">
        <f aca="true" t="shared" si="30" ref="AI49:AI65">ROUND($I49*U49,0)</f>
        <v>0</v>
      </c>
      <c r="AJ49" s="166">
        <f aca="true" t="shared" si="31" ref="AJ49:AJ65">ROUND($I49*V49,0)</f>
        <v>0</v>
      </c>
      <c r="AK49" s="406">
        <f aca="true" t="shared" si="32" ref="AK49:AK57">SUM(Y49:AJ49)</f>
        <v>0</v>
      </c>
    </row>
    <row r="50" spans="1:37" ht="13.5" hidden="1" outlineLevel="1" thickBot="1">
      <c r="A50" s="203">
        <v>46</v>
      </c>
      <c r="B50" s="230"/>
      <c r="C50" s="231"/>
      <c r="D50" s="239"/>
      <c r="E50" s="98"/>
      <c r="F50" s="234"/>
      <c r="G50" s="234"/>
      <c r="H50" s="234"/>
      <c r="I50" s="98"/>
      <c r="J50" s="239"/>
      <c r="K50" s="98"/>
      <c r="L50" s="98"/>
      <c r="M50" s="98"/>
      <c r="N50" s="98"/>
      <c r="O50" s="98"/>
      <c r="P50" s="98"/>
      <c r="Q50" s="98"/>
      <c r="R50" s="240"/>
      <c r="S50" s="240"/>
      <c r="T50" s="240"/>
      <c r="U50" s="240"/>
      <c r="V50" s="241"/>
      <c r="W50" s="412">
        <f t="shared" si="19"/>
        <v>0</v>
      </c>
      <c r="X50" s="166">
        <f>ROUND((100*W50)/('9-Fin'!$C$28*55),0)</f>
        <v>0</v>
      </c>
      <c r="Y50" s="166">
        <f t="shared" si="20"/>
        <v>0</v>
      </c>
      <c r="Z50" s="166">
        <f t="shared" si="21"/>
        <v>0</v>
      </c>
      <c r="AA50" s="166">
        <f t="shared" si="22"/>
        <v>0</v>
      </c>
      <c r="AB50" s="166">
        <f t="shared" si="23"/>
        <v>0</v>
      </c>
      <c r="AC50" s="166">
        <f t="shared" si="24"/>
        <v>0</v>
      </c>
      <c r="AD50" s="166">
        <f t="shared" si="25"/>
        <v>0</v>
      </c>
      <c r="AE50" s="166">
        <f t="shared" si="26"/>
        <v>0</v>
      </c>
      <c r="AF50" s="166">
        <f t="shared" si="27"/>
        <v>0</v>
      </c>
      <c r="AG50" s="166">
        <f t="shared" si="28"/>
        <v>0</v>
      </c>
      <c r="AH50" s="166">
        <f t="shared" si="29"/>
        <v>0</v>
      </c>
      <c r="AI50" s="166">
        <f t="shared" si="30"/>
        <v>0</v>
      </c>
      <c r="AJ50" s="166">
        <f t="shared" si="31"/>
        <v>0</v>
      </c>
      <c r="AK50" s="406">
        <f t="shared" si="32"/>
        <v>0</v>
      </c>
    </row>
    <row r="51" spans="1:37" ht="13.5" hidden="1" outlineLevel="1" thickBot="1">
      <c r="A51" s="203">
        <v>47</v>
      </c>
      <c r="B51" s="230"/>
      <c r="C51" s="231"/>
      <c r="D51" s="239"/>
      <c r="E51" s="98"/>
      <c r="F51" s="234"/>
      <c r="G51" s="236"/>
      <c r="H51" s="236"/>
      <c r="I51" s="98"/>
      <c r="J51" s="239"/>
      <c r="K51" s="98"/>
      <c r="L51" s="98"/>
      <c r="M51" s="98"/>
      <c r="N51" s="98"/>
      <c r="O51" s="98"/>
      <c r="P51" s="98"/>
      <c r="Q51" s="98"/>
      <c r="R51" s="240"/>
      <c r="S51" s="240"/>
      <c r="T51" s="240"/>
      <c r="U51" s="240"/>
      <c r="V51" s="241"/>
      <c r="W51" s="412">
        <f t="shared" si="19"/>
        <v>0</v>
      </c>
      <c r="X51" s="166">
        <f>ROUND((100*W51)/('9-Fin'!$C$28*55),0)</f>
        <v>0</v>
      </c>
      <c r="Y51" s="166">
        <f t="shared" si="20"/>
        <v>0</v>
      </c>
      <c r="Z51" s="166">
        <f t="shared" si="21"/>
        <v>0</v>
      </c>
      <c r="AA51" s="166">
        <f t="shared" si="22"/>
        <v>0</v>
      </c>
      <c r="AB51" s="166">
        <f t="shared" si="23"/>
        <v>0</v>
      </c>
      <c r="AC51" s="166">
        <f t="shared" si="24"/>
        <v>0</v>
      </c>
      <c r="AD51" s="166">
        <f t="shared" si="25"/>
        <v>0</v>
      </c>
      <c r="AE51" s="166">
        <f t="shared" si="26"/>
        <v>0</v>
      </c>
      <c r="AF51" s="166">
        <f t="shared" si="27"/>
        <v>0</v>
      </c>
      <c r="AG51" s="166">
        <f t="shared" si="28"/>
        <v>0</v>
      </c>
      <c r="AH51" s="166">
        <f t="shared" si="29"/>
        <v>0</v>
      </c>
      <c r="AI51" s="166">
        <f t="shared" si="30"/>
        <v>0</v>
      </c>
      <c r="AJ51" s="166">
        <f t="shared" si="31"/>
        <v>0</v>
      </c>
      <c r="AK51" s="406">
        <f t="shared" si="32"/>
        <v>0</v>
      </c>
    </row>
    <row r="52" spans="1:37" ht="13.5" hidden="1" outlineLevel="1" thickBot="1">
      <c r="A52" s="203">
        <v>48</v>
      </c>
      <c r="B52" s="230"/>
      <c r="C52" s="231"/>
      <c r="D52" s="239"/>
      <c r="E52" s="98"/>
      <c r="F52" s="234"/>
      <c r="G52" s="234"/>
      <c r="H52" s="234"/>
      <c r="I52" s="98"/>
      <c r="J52" s="239"/>
      <c r="K52" s="98"/>
      <c r="L52" s="98"/>
      <c r="M52" s="98"/>
      <c r="N52" s="98"/>
      <c r="O52" s="98"/>
      <c r="P52" s="98"/>
      <c r="Q52" s="98"/>
      <c r="R52" s="240"/>
      <c r="S52" s="240"/>
      <c r="T52" s="240"/>
      <c r="U52" s="240"/>
      <c r="V52" s="241"/>
      <c r="W52" s="412">
        <f t="shared" si="19"/>
        <v>0</v>
      </c>
      <c r="X52" s="166">
        <f>ROUND((100*W52)/('9-Fin'!$C$28*55),0)</f>
        <v>0</v>
      </c>
      <c r="Y52" s="166">
        <f t="shared" si="20"/>
        <v>0</v>
      </c>
      <c r="Z52" s="166">
        <f t="shared" si="21"/>
        <v>0</v>
      </c>
      <c r="AA52" s="166">
        <f t="shared" si="22"/>
        <v>0</v>
      </c>
      <c r="AB52" s="166">
        <f t="shared" si="23"/>
        <v>0</v>
      </c>
      <c r="AC52" s="166">
        <f t="shared" si="24"/>
        <v>0</v>
      </c>
      <c r="AD52" s="166">
        <f t="shared" si="25"/>
        <v>0</v>
      </c>
      <c r="AE52" s="166">
        <f t="shared" si="26"/>
        <v>0</v>
      </c>
      <c r="AF52" s="166">
        <f t="shared" si="27"/>
        <v>0</v>
      </c>
      <c r="AG52" s="166">
        <f t="shared" si="28"/>
        <v>0</v>
      </c>
      <c r="AH52" s="166">
        <f t="shared" si="29"/>
        <v>0</v>
      </c>
      <c r="AI52" s="166">
        <f t="shared" si="30"/>
        <v>0</v>
      </c>
      <c r="AJ52" s="166">
        <f t="shared" si="31"/>
        <v>0</v>
      </c>
      <c r="AK52" s="406">
        <f t="shared" si="32"/>
        <v>0</v>
      </c>
    </row>
    <row r="53" spans="1:37" ht="13.5" hidden="1" outlineLevel="1" thickBot="1">
      <c r="A53" s="203">
        <v>49</v>
      </c>
      <c r="B53" s="230"/>
      <c r="C53" s="231"/>
      <c r="D53" s="239"/>
      <c r="E53" s="98"/>
      <c r="F53" s="234"/>
      <c r="G53" s="234"/>
      <c r="H53" s="234"/>
      <c r="I53" s="98"/>
      <c r="J53" s="239"/>
      <c r="K53" s="98"/>
      <c r="L53" s="98"/>
      <c r="M53" s="98"/>
      <c r="N53" s="98"/>
      <c r="O53" s="98"/>
      <c r="P53" s="98"/>
      <c r="Q53" s="98"/>
      <c r="R53" s="240"/>
      <c r="S53" s="240"/>
      <c r="T53" s="240"/>
      <c r="U53" s="240"/>
      <c r="V53" s="241"/>
      <c r="W53" s="412">
        <f t="shared" si="19"/>
        <v>0</v>
      </c>
      <c r="X53" s="166">
        <f>ROUND((100*W53)/('9-Fin'!$C$28*55),0)</f>
        <v>0</v>
      </c>
      <c r="Y53" s="166">
        <f t="shared" si="20"/>
        <v>0</v>
      </c>
      <c r="Z53" s="166">
        <f t="shared" si="21"/>
        <v>0</v>
      </c>
      <c r="AA53" s="166">
        <f t="shared" si="22"/>
        <v>0</v>
      </c>
      <c r="AB53" s="166">
        <f t="shared" si="23"/>
        <v>0</v>
      </c>
      <c r="AC53" s="166">
        <f t="shared" si="24"/>
        <v>0</v>
      </c>
      <c r="AD53" s="166">
        <f t="shared" si="25"/>
        <v>0</v>
      </c>
      <c r="AE53" s="166">
        <f t="shared" si="26"/>
        <v>0</v>
      </c>
      <c r="AF53" s="166">
        <f t="shared" si="27"/>
        <v>0</v>
      </c>
      <c r="AG53" s="166">
        <f t="shared" si="28"/>
        <v>0</v>
      </c>
      <c r="AH53" s="166">
        <f t="shared" si="29"/>
        <v>0</v>
      </c>
      <c r="AI53" s="166">
        <f t="shared" si="30"/>
        <v>0</v>
      </c>
      <c r="AJ53" s="166">
        <f t="shared" si="31"/>
        <v>0</v>
      </c>
      <c r="AK53" s="406">
        <f t="shared" si="32"/>
        <v>0</v>
      </c>
    </row>
    <row r="54" spans="1:37" ht="13.5" hidden="1" outlineLevel="1" thickBot="1">
      <c r="A54" s="203">
        <v>50</v>
      </c>
      <c r="B54" s="230"/>
      <c r="C54" s="231"/>
      <c r="D54" s="239"/>
      <c r="E54" s="98"/>
      <c r="F54" s="234"/>
      <c r="G54" s="234"/>
      <c r="H54" s="234"/>
      <c r="I54" s="98"/>
      <c r="J54" s="239"/>
      <c r="K54" s="98"/>
      <c r="L54" s="98"/>
      <c r="M54" s="98"/>
      <c r="N54" s="98"/>
      <c r="O54" s="98"/>
      <c r="P54" s="98"/>
      <c r="Q54" s="98"/>
      <c r="R54" s="240"/>
      <c r="S54" s="240"/>
      <c r="T54" s="240"/>
      <c r="U54" s="240"/>
      <c r="V54" s="241"/>
      <c r="W54" s="412">
        <f t="shared" si="19"/>
        <v>0</v>
      </c>
      <c r="X54" s="166">
        <f>ROUND((100*W54)/('9-Fin'!$C$28*55),0)</f>
        <v>0</v>
      </c>
      <c r="Y54" s="166">
        <f t="shared" si="20"/>
        <v>0</v>
      </c>
      <c r="Z54" s="166">
        <f t="shared" si="21"/>
        <v>0</v>
      </c>
      <c r="AA54" s="166">
        <f t="shared" si="22"/>
        <v>0</v>
      </c>
      <c r="AB54" s="166">
        <f t="shared" si="23"/>
        <v>0</v>
      </c>
      <c r="AC54" s="166">
        <f t="shared" si="24"/>
        <v>0</v>
      </c>
      <c r="AD54" s="166">
        <f t="shared" si="25"/>
        <v>0</v>
      </c>
      <c r="AE54" s="166">
        <f t="shared" si="26"/>
        <v>0</v>
      </c>
      <c r="AF54" s="166">
        <f t="shared" si="27"/>
        <v>0</v>
      </c>
      <c r="AG54" s="166">
        <f t="shared" si="28"/>
        <v>0</v>
      </c>
      <c r="AH54" s="166">
        <f t="shared" si="29"/>
        <v>0</v>
      </c>
      <c r="AI54" s="166">
        <f t="shared" si="30"/>
        <v>0</v>
      </c>
      <c r="AJ54" s="166">
        <f t="shared" si="31"/>
        <v>0</v>
      </c>
      <c r="AK54" s="406">
        <f t="shared" si="32"/>
        <v>0</v>
      </c>
    </row>
    <row r="55" spans="1:37" ht="13.5" hidden="1" outlineLevel="1" thickBot="1">
      <c r="A55" s="203">
        <v>51</v>
      </c>
      <c r="B55" s="230"/>
      <c r="C55" s="231"/>
      <c r="D55" s="239"/>
      <c r="E55" s="98"/>
      <c r="F55" s="234"/>
      <c r="G55" s="234"/>
      <c r="H55" s="234"/>
      <c r="I55" s="98"/>
      <c r="J55" s="239"/>
      <c r="K55" s="98"/>
      <c r="L55" s="98"/>
      <c r="M55" s="98"/>
      <c r="N55" s="98"/>
      <c r="O55" s="98"/>
      <c r="P55" s="98"/>
      <c r="Q55" s="98"/>
      <c r="R55" s="240"/>
      <c r="S55" s="240"/>
      <c r="T55" s="240"/>
      <c r="U55" s="240"/>
      <c r="V55" s="241"/>
      <c r="W55" s="412">
        <f t="shared" si="19"/>
        <v>0</v>
      </c>
      <c r="X55" s="166">
        <f>ROUND((100*W55)/('9-Fin'!$C$28*55),0)</f>
        <v>0</v>
      </c>
      <c r="Y55" s="166">
        <f t="shared" si="20"/>
        <v>0</v>
      </c>
      <c r="Z55" s="166">
        <f t="shared" si="21"/>
        <v>0</v>
      </c>
      <c r="AA55" s="166">
        <f t="shared" si="22"/>
        <v>0</v>
      </c>
      <c r="AB55" s="166">
        <f t="shared" si="23"/>
        <v>0</v>
      </c>
      <c r="AC55" s="166">
        <f t="shared" si="24"/>
        <v>0</v>
      </c>
      <c r="AD55" s="166">
        <f t="shared" si="25"/>
        <v>0</v>
      </c>
      <c r="AE55" s="166">
        <f t="shared" si="26"/>
        <v>0</v>
      </c>
      <c r="AF55" s="166">
        <f t="shared" si="27"/>
        <v>0</v>
      </c>
      <c r="AG55" s="166">
        <f t="shared" si="28"/>
        <v>0</v>
      </c>
      <c r="AH55" s="166">
        <f t="shared" si="29"/>
        <v>0</v>
      </c>
      <c r="AI55" s="166">
        <f t="shared" si="30"/>
        <v>0</v>
      </c>
      <c r="AJ55" s="166">
        <f t="shared" si="31"/>
        <v>0</v>
      </c>
      <c r="AK55" s="406">
        <f t="shared" si="32"/>
        <v>0</v>
      </c>
    </row>
    <row r="56" spans="1:37" ht="13.5" hidden="1" outlineLevel="1" thickBot="1">
      <c r="A56" s="203">
        <v>52</v>
      </c>
      <c r="B56" s="230"/>
      <c r="C56" s="231"/>
      <c r="D56" s="239"/>
      <c r="E56" s="98"/>
      <c r="F56" s="234"/>
      <c r="G56" s="236"/>
      <c r="H56" s="236"/>
      <c r="I56" s="98"/>
      <c r="J56" s="239"/>
      <c r="K56" s="98"/>
      <c r="L56" s="98"/>
      <c r="M56" s="98"/>
      <c r="N56" s="98"/>
      <c r="O56" s="98"/>
      <c r="P56" s="98"/>
      <c r="Q56" s="98"/>
      <c r="R56" s="240"/>
      <c r="S56" s="240"/>
      <c r="T56" s="240"/>
      <c r="U56" s="240"/>
      <c r="V56" s="241"/>
      <c r="W56" s="412">
        <f t="shared" si="19"/>
        <v>0</v>
      </c>
      <c r="X56" s="166">
        <f>ROUND((100*W56)/('9-Fin'!$C$28*55),0)</f>
        <v>0</v>
      </c>
      <c r="Y56" s="166">
        <f t="shared" si="20"/>
        <v>0</v>
      </c>
      <c r="Z56" s="166">
        <f t="shared" si="21"/>
        <v>0</v>
      </c>
      <c r="AA56" s="166">
        <f t="shared" si="22"/>
        <v>0</v>
      </c>
      <c r="AB56" s="166">
        <f t="shared" si="23"/>
        <v>0</v>
      </c>
      <c r="AC56" s="166">
        <f t="shared" si="24"/>
        <v>0</v>
      </c>
      <c r="AD56" s="166">
        <f t="shared" si="25"/>
        <v>0</v>
      </c>
      <c r="AE56" s="166">
        <f t="shared" si="26"/>
        <v>0</v>
      </c>
      <c r="AF56" s="166">
        <f t="shared" si="27"/>
        <v>0</v>
      </c>
      <c r="AG56" s="166">
        <f t="shared" si="28"/>
        <v>0</v>
      </c>
      <c r="AH56" s="166">
        <f t="shared" si="29"/>
        <v>0</v>
      </c>
      <c r="AI56" s="166">
        <f t="shared" si="30"/>
        <v>0</v>
      </c>
      <c r="AJ56" s="166">
        <f t="shared" si="31"/>
        <v>0</v>
      </c>
      <c r="AK56" s="406">
        <f t="shared" si="32"/>
        <v>0</v>
      </c>
    </row>
    <row r="57" spans="1:37" ht="13.5" hidden="1" outlineLevel="1" thickBot="1">
      <c r="A57" s="203">
        <v>53</v>
      </c>
      <c r="B57" s="230"/>
      <c r="C57" s="231"/>
      <c r="D57" s="239"/>
      <c r="E57" s="98"/>
      <c r="F57" s="234"/>
      <c r="G57" s="236"/>
      <c r="H57" s="236"/>
      <c r="I57" s="98"/>
      <c r="J57" s="239"/>
      <c r="K57" s="98"/>
      <c r="L57" s="98"/>
      <c r="M57" s="98"/>
      <c r="N57" s="98"/>
      <c r="O57" s="98"/>
      <c r="P57" s="98"/>
      <c r="Q57" s="98"/>
      <c r="R57" s="240"/>
      <c r="S57" s="240"/>
      <c r="T57" s="240"/>
      <c r="U57" s="240"/>
      <c r="V57" s="241"/>
      <c r="W57" s="412">
        <f t="shared" si="19"/>
        <v>0</v>
      </c>
      <c r="X57" s="166">
        <f>ROUND((100*W57)/('9-Fin'!$C$28*55),0)</f>
        <v>0</v>
      </c>
      <c r="Y57" s="166">
        <f t="shared" si="20"/>
        <v>0</v>
      </c>
      <c r="Z57" s="166">
        <f t="shared" si="21"/>
        <v>0</v>
      </c>
      <c r="AA57" s="166">
        <f t="shared" si="22"/>
        <v>0</v>
      </c>
      <c r="AB57" s="166">
        <f t="shared" si="23"/>
        <v>0</v>
      </c>
      <c r="AC57" s="166">
        <f t="shared" si="24"/>
        <v>0</v>
      </c>
      <c r="AD57" s="166">
        <f t="shared" si="25"/>
        <v>0</v>
      </c>
      <c r="AE57" s="166">
        <f t="shared" si="26"/>
        <v>0</v>
      </c>
      <c r="AF57" s="166">
        <f t="shared" si="27"/>
        <v>0</v>
      </c>
      <c r="AG57" s="166">
        <f t="shared" si="28"/>
        <v>0</v>
      </c>
      <c r="AH57" s="166">
        <f t="shared" si="29"/>
        <v>0</v>
      </c>
      <c r="AI57" s="166">
        <f t="shared" si="30"/>
        <v>0</v>
      </c>
      <c r="AJ57" s="166">
        <f t="shared" si="31"/>
        <v>0</v>
      </c>
      <c r="AK57" s="406">
        <f t="shared" si="32"/>
        <v>0</v>
      </c>
    </row>
    <row r="58" spans="1:37" ht="13.5" hidden="1" outlineLevel="1" thickBot="1">
      <c r="A58" s="203">
        <v>54</v>
      </c>
      <c r="B58" s="230"/>
      <c r="C58" s="231"/>
      <c r="D58" s="239"/>
      <c r="E58" s="98"/>
      <c r="F58" s="234"/>
      <c r="G58" s="236"/>
      <c r="H58" s="236"/>
      <c r="I58" s="98"/>
      <c r="J58" s="239"/>
      <c r="K58" s="98"/>
      <c r="L58" s="98"/>
      <c r="M58" s="98"/>
      <c r="N58" s="98"/>
      <c r="O58" s="98"/>
      <c r="P58" s="98"/>
      <c r="Q58" s="98"/>
      <c r="R58" s="240"/>
      <c r="S58" s="240"/>
      <c r="T58" s="240"/>
      <c r="U58" s="240"/>
      <c r="V58" s="241"/>
      <c r="W58" s="412">
        <f aca="true" t="shared" si="33" ref="W58:W65">SUM(K58:V58)</f>
        <v>0</v>
      </c>
      <c r="X58" s="166">
        <f>ROUND((100*W58)/('9-Fin'!$C$28*55),0)</f>
        <v>0</v>
      </c>
      <c r="Y58" s="166">
        <f t="shared" si="20"/>
        <v>0</v>
      </c>
      <c r="Z58" s="166">
        <f t="shared" si="21"/>
        <v>0</v>
      </c>
      <c r="AA58" s="166">
        <f t="shared" si="22"/>
        <v>0</v>
      </c>
      <c r="AB58" s="166">
        <f t="shared" si="23"/>
        <v>0</v>
      </c>
      <c r="AC58" s="166">
        <f t="shared" si="24"/>
        <v>0</v>
      </c>
      <c r="AD58" s="166">
        <f t="shared" si="25"/>
        <v>0</v>
      </c>
      <c r="AE58" s="166">
        <f t="shared" si="26"/>
        <v>0</v>
      </c>
      <c r="AF58" s="166">
        <f t="shared" si="27"/>
        <v>0</v>
      </c>
      <c r="AG58" s="166">
        <f t="shared" si="28"/>
        <v>0</v>
      </c>
      <c r="AH58" s="166">
        <f t="shared" si="29"/>
        <v>0</v>
      </c>
      <c r="AI58" s="166">
        <f t="shared" si="30"/>
        <v>0</v>
      </c>
      <c r="AJ58" s="166">
        <f t="shared" si="31"/>
        <v>0</v>
      </c>
      <c r="AK58" s="406">
        <f aca="true" t="shared" si="34" ref="AK58:AK65">SUM(Y58:AJ58)</f>
        <v>0</v>
      </c>
    </row>
    <row r="59" spans="1:37" ht="13.5" hidden="1" outlineLevel="1" thickBot="1">
      <c r="A59" s="203">
        <v>55</v>
      </c>
      <c r="B59" s="230"/>
      <c r="C59" s="231"/>
      <c r="D59" s="239"/>
      <c r="E59" s="98"/>
      <c r="F59" s="234"/>
      <c r="G59" s="236"/>
      <c r="H59" s="236"/>
      <c r="I59" s="98"/>
      <c r="J59" s="239"/>
      <c r="K59" s="98"/>
      <c r="L59" s="98"/>
      <c r="M59" s="98"/>
      <c r="N59" s="98"/>
      <c r="O59" s="98"/>
      <c r="P59" s="98"/>
      <c r="Q59" s="98"/>
      <c r="R59" s="240"/>
      <c r="S59" s="240"/>
      <c r="T59" s="240"/>
      <c r="U59" s="240"/>
      <c r="V59" s="241"/>
      <c r="W59" s="412">
        <f t="shared" si="33"/>
        <v>0</v>
      </c>
      <c r="X59" s="166">
        <f>ROUND((100*W59)/('9-Fin'!$C$28*55),0)</f>
        <v>0</v>
      </c>
      <c r="Y59" s="166">
        <f t="shared" si="20"/>
        <v>0</v>
      </c>
      <c r="Z59" s="166">
        <f t="shared" si="21"/>
        <v>0</v>
      </c>
      <c r="AA59" s="166">
        <f t="shared" si="22"/>
        <v>0</v>
      </c>
      <c r="AB59" s="166">
        <f t="shared" si="23"/>
        <v>0</v>
      </c>
      <c r="AC59" s="166">
        <f t="shared" si="24"/>
        <v>0</v>
      </c>
      <c r="AD59" s="166">
        <f t="shared" si="25"/>
        <v>0</v>
      </c>
      <c r="AE59" s="166">
        <f t="shared" si="26"/>
        <v>0</v>
      </c>
      <c r="AF59" s="166">
        <f t="shared" si="27"/>
        <v>0</v>
      </c>
      <c r="AG59" s="166">
        <f t="shared" si="28"/>
        <v>0</v>
      </c>
      <c r="AH59" s="166">
        <f t="shared" si="29"/>
        <v>0</v>
      </c>
      <c r="AI59" s="166">
        <f t="shared" si="30"/>
        <v>0</v>
      </c>
      <c r="AJ59" s="166">
        <f t="shared" si="31"/>
        <v>0</v>
      </c>
      <c r="AK59" s="406">
        <f t="shared" si="34"/>
        <v>0</v>
      </c>
    </row>
    <row r="60" spans="1:37" ht="13.5" hidden="1" outlineLevel="1" thickBot="1">
      <c r="A60" s="203">
        <v>56</v>
      </c>
      <c r="B60" s="230"/>
      <c r="C60" s="231"/>
      <c r="D60" s="239"/>
      <c r="E60" s="98"/>
      <c r="F60" s="234"/>
      <c r="G60" s="236"/>
      <c r="H60" s="236"/>
      <c r="I60" s="98"/>
      <c r="J60" s="239"/>
      <c r="K60" s="98"/>
      <c r="L60" s="98"/>
      <c r="M60" s="98"/>
      <c r="N60" s="98"/>
      <c r="O60" s="98"/>
      <c r="P60" s="98"/>
      <c r="Q60" s="98"/>
      <c r="R60" s="240"/>
      <c r="S60" s="240"/>
      <c r="T60" s="240"/>
      <c r="U60" s="240"/>
      <c r="V60" s="241"/>
      <c r="W60" s="412">
        <f t="shared" si="33"/>
        <v>0</v>
      </c>
      <c r="X60" s="166">
        <f>ROUND((100*W60)/('9-Fin'!$C$28*55),0)</f>
        <v>0</v>
      </c>
      <c r="Y60" s="166">
        <f t="shared" si="20"/>
        <v>0</v>
      </c>
      <c r="Z60" s="166">
        <f t="shared" si="21"/>
        <v>0</v>
      </c>
      <c r="AA60" s="166">
        <f t="shared" si="22"/>
        <v>0</v>
      </c>
      <c r="AB60" s="166">
        <f t="shared" si="23"/>
        <v>0</v>
      </c>
      <c r="AC60" s="166">
        <f t="shared" si="24"/>
        <v>0</v>
      </c>
      <c r="AD60" s="166">
        <f t="shared" si="25"/>
        <v>0</v>
      </c>
      <c r="AE60" s="166">
        <f t="shared" si="26"/>
        <v>0</v>
      </c>
      <c r="AF60" s="166">
        <f t="shared" si="27"/>
        <v>0</v>
      </c>
      <c r="AG60" s="166">
        <f t="shared" si="28"/>
        <v>0</v>
      </c>
      <c r="AH60" s="166">
        <f t="shared" si="29"/>
        <v>0</v>
      </c>
      <c r="AI60" s="166">
        <f t="shared" si="30"/>
        <v>0</v>
      </c>
      <c r="AJ60" s="166">
        <f t="shared" si="31"/>
        <v>0</v>
      </c>
      <c r="AK60" s="406">
        <f t="shared" si="34"/>
        <v>0</v>
      </c>
    </row>
    <row r="61" spans="1:37" ht="13.5" hidden="1" outlineLevel="1" thickBot="1">
      <c r="A61" s="203">
        <v>57</v>
      </c>
      <c r="B61" s="230"/>
      <c r="C61" s="231"/>
      <c r="D61" s="239"/>
      <c r="E61" s="98"/>
      <c r="F61" s="234"/>
      <c r="G61" s="236"/>
      <c r="H61" s="236"/>
      <c r="I61" s="98"/>
      <c r="J61" s="239"/>
      <c r="K61" s="98"/>
      <c r="L61" s="98"/>
      <c r="M61" s="98"/>
      <c r="N61" s="98"/>
      <c r="O61" s="98"/>
      <c r="P61" s="98"/>
      <c r="Q61" s="98"/>
      <c r="R61" s="240"/>
      <c r="S61" s="240"/>
      <c r="T61" s="240"/>
      <c r="U61" s="240"/>
      <c r="V61" s="241"/>
      <c r="W61" s="412">
        <f t="shared" si="33"/>
        <v>0</v>
      </c>
      <c r="X61" s="166">
        <f>ROUND((100*W61)/('9-Fin'!$C$28*55),0)</f>
        <v>0</v>
      </c>
      <c r="Y61" s="166">
        <f t="shared" si="20"/>
        <v>0</v>
      </c>
      <c r="Z61" s="166">
        <f t="shared" si="21"/>
        <v>0</v>
      </c>
      <c r="AA61" s="166">
        <f t="shared" si="22"/>
        <v>0</v>
      </c>
      <c r="AB61" s="166">
        <f t="shared" si="23"/>
        <v>0</v>
      </c>
      <c r="AC61" s="166">
        <f t="shared" si="24"/>
        <v>0</v>
      </c>
      <c r="AD61" s="166">
        <f t="shared" si="25"/>
        <v>0</v>
      </c>
      <c r="AE61" s="166">
        <f t="shared" si="26"/>
        <v>0</v>
      </c>
      <c r="AF61" s="166">
        <f t="shared" si="27"/>
        <v>0</v>
      </c>
      <c r="AG61" s="166">
        <f t="shared" si="28"/>
        <v>0</v>
      </c>
      <c r="AH61" s="166">
        <f t="shared" si="29"/>
        <v>0</v>
      </c>
      <c r="AI61" s="166">
        <f t="shared" si="30"/>
        <v>0</v>
      </c>
      <c r="AJ61" s="166">
        <f t="shared" si="31"/>
        <v>0</v>
      </c>
      <c r="AK61" s="406">
        <f t="shared" si="34"/>
        <v>0</v>
      </c>
    </row>
    <row r="62" spans="1:37" ht="13.5" hidden="1" outlineLevel="1" thickBot="1">
      <c r="A62" s="203">
        <v>58</v>
      </c>
      <c r="B62" s="230"/>
      <c r="C62" s="231"/>
      <c r="D62" s="239"/>
      <c r="E62" s="98"/>
      <c r="F62" s="234"/>
      <c r="G62" s="234"/>
      <c r="H62" s="234"/>
      <c r="I62" s="98"/>
      <c r="J62" s="239"/>
      <c r="K62" s="98"/>
      <c r="L62" s="98"/>
      <c r="M62" s="98"/>
      <c r="N62" s="98"/>
      <c r="O62" s="98"/>
      <c r="P62" s="98"/>
      <c r="Q62" s="98"/>
      <c r="R62" s="240"/>
      <c r="S62" s="240"/>
      <c r="T62" s="240"/>
      <c r="U62" s="240"/>
      <c r="V62" s="241"/>
      <c r="W62" s="412">
        <f t="shared" si="33"/>
        <v>0</v>
      </c>
      <c r="X62" s="166">
        <f>ROUND((100*W62)/('9-Fin'!$C$28*55),0)</f>
        <v>0</v>
      </c>
      <c r="Y62" s="166">
        <f t="shared" si="20"/>
        <v>0</v>
      </c>
      <c r="Z62" s="166">
        <f t="shared" si="21"/>
        <v>0</v>
      </c>
      <c r="AA62" s="166">
        <f t="shared" si="22"/>
        <v>0</v>
      </c>
      <c r="AB62" s="166">
        <f t="shared" si="23"/>
        <v>0</v>
      </c>
      <c r="AC62" s="166">
        <f t="shared" si="24"/>
        <v>0</v>
      </c>
      <c r="AD62" s="166">
        <f t="shared" si="25"/>
        <v>0</v>
      </c>
      <c r="AE62" s="166">
        <f t="shared" si="26"/>
        <v>0</v>
      </c>
      <c r="AF62" s="166">
        <f t="shared" si="27"/>
        <v>0</v>
      </c>
      <c r="AG62" s="166">
        <f t="shared" si="28"/>
        <v>0</v>
      </c>
      <c r="AH62" s="166">
        <f t="shared" si="29"/>
        <v>0</v>
      </c>
      <c r="AI62" s="166">
        <f t="shared" si="30"/>
        <v>0</v>
      </c>
      <c r="AJ62" s="166">
        <f t="shared" si="31"/>
        <v>0</v>
      </c>
      <c r="AK62" s="406">
        <f t="shared" si="34"/>
        <v>0</v>
      </c>
    </row>
    <row r="63" spans="1:37" ht="13.5" hidden="1" outlineLevel="1" thickBot="1">
      <c r="A63" s="203">
        <v>59</v>
      </c>
      <c r="B63" s="230"/>
      <c r="C63" s="231"/>
      <c r="D63" s="239"/>
      <c r="E63" s="98"/>
      <c r="F63" s="234"/>
      <c r="G63" s="234"/>
      <c r="H63" s="234"/>
      <c r="I63" s="98"/>
      <c r="J63" s="239"/>
      <c r="K63" s="98"/>
      <c r="L63" s="98"/>
      <c r="M63" s="98"/>
      <c r="N63" s="98"/>
      <c r="O63" s="98"/>
      <c r="P63" s="98"/>
      <c r="Q63" s="98"/>
      <c r="R63" s="240"/>
      <c r="S63" s="240"/>
      <c r="T63" s="240"/>
      <c r="U63" s="240"/>
      <c r="V63" s="241"/>
      <c r="W63" s="412">
        <f t="shared" si="33"/>
        <v>0</v>
      </c>
      <c r="X63" s="166">
        <f>ROUND((100*W63)/('9-Fin'!$C$28*55),0)</f>
        <v>0</v>
      </c>
      <c r="Y63" s="166">
        <f t="shared" si="20"/>
        <v>0</v>
      </c>
      <c r="Z63" s="166">
        <f t="shared" si="21"/>
        <v>0</v>
      </c>
      <c r="AA63" s="166">
        <f t="shared" si="22"/>
        <v>0</v>
      </c>
      <c r="AB63" s="166">
        <f t="shared" si="23"/>
        <v>0</v>
      </c>
      <c r="AC63" s="166">
        <f t="shared" si="24"/>
        <v>0</v>
      </c>
      <c r="AD63" s="166">
        <f t="shared" si="25"/>
        <v>0</v>
      </c>
      <c r="AE63" s="166">
        <f t="shared" si="26"/>
        <v>0</v>
      </c>
      <c r="AF63" s="166">
        <f t="shared" si="27"/>
        <v>0</v>
      </c>
      <c r="AG63" s="166">
        <f t="shared" si="28"/>
        <v>0</v>
      </c>
      <c r="AH63" s="166">
        <f t="shared" si="29"/>
        <v>0</v>
      </c>
      <c r="AI63" s="166">
        <f t="shared" si="30"/>
        <v>0</v>
      </c>
      <c r="AJ63" s="166">
        <f t="shared" si="31"/>
        <v>0</v>
      </c>
      <c r="AK63" s="406">
        <f t="shared" si="34"/>
        <v>0</v>
      </c>
    </row>
    <row r="64" spans="1:37" ht="13.5" hidden="1" outlineLevel="1" thickBot="1">
      <c r="A64" s="203">
        <v>60</v>
      </c>
      <c r="B64" s="230"/>
      <c r="C64" s="231"/>
      <c r="D64" s="239"/>
      <c r="E64" s="98"/>
      <c r="F64" s="234"/>
      <c r="G64" s="234"/>
      <c r="H64" s="234"/>
      <c r="I64" s="98"/>
      <c r="J64" s="239"/>
      <c r="K64" s="98"/>
      <c r="L64" s="98"/>
      <c r="M64" s="98"/>
      <c r="N64" s="98"/>
      <c r="O64" s="98"/>
      <c r="P64" s="98"/>
      <c r="Q64" s="98"/>
      <c r="R64" s="240"/>
      <c r="S64" s="240"/>
      <c r="T64" s="240"/>
      <c r="U64" s="240"/>
      <c r="V64" s="241"/>
      <c r="W64" s="412">
        <f t="shared" si="33"/>
        <v>0</v>
      </c>
      <c r="X64" s="166">
        <f>ROUND((100*W64)/('9-Fin'!$C$28*55),0)</f>
        <v>0</v>
      </c>
      <c r="Y64" s="166">
        <f t="shared" si="20"/>
        <v>0</v>
      </c>
      <c r="Z64" s="166">
        <f t="shared" si="21"/>
        <v>0</v>
      </c>
      <c r="AA64" s="166">
        <f t="shared" si="22"/>
        <v>0</v>
      </c>
      <c r="AB64" s="166">
        <f t="shared" si="23"/>
        <v>0</v>
      </c>
      <c r="AC64" s="166">
        <f t="shared" si="24"/>
        <v>0</v>
      </c>
      <c r="AD64" s="166">
        <f t="shared" si="25"/>
        <v>0</v>
      </c>
      <c r="AE64" s="166">
        <f t="shared" si="26"/>
        <v>0</v>
      </c>
      <c r="AF64" s="166">
        <f t="shared" si="27"/>
        <v>0</v>
      </c>
      <c r="AG64" s="166">
        <f t="shared" si="28"/>
        <v>0</v>
      </c>
      <c r="AH64" s="166">
        <f t="shared" si="29"/>
        <v>0</v>
      </c>
      <c r="AI64" s="166">
        <f t="shared" si="30"/>
        <v>0</v>
      </c>
      <c r="AJ64" s="166">
        <f t="shared" si="31"/>
        <v>0</v>
      </c>
      <c r="AK64" s="406">
        <f t="shared" si="34"/>
        <v>0</v>
      </c>
    </row>
    <row r="65" spans="1:37" ht="13.5" hidden="1" outlineLevel="1" thickBot="1">
      <c r="A65" s="203">
        <v>61</v>
      </c>
      <c r="B65" s="230"/>
      <c r="C65" s="231"/>
      <c r="D65" s="239"/>
      <c r="E65" s="98"/>
      <c r="F65" s="234"/>
      <c r="G65" s="234"/>
      <c r="H65" s="234"/>
      <c r="I65" s="98"/>
      <c r="J65" s="239"/>
      <c r="K65" s="98"/>
      <c r="L65" s="98"/>
      <c r="M65" s="98"/>
      <c r="N65" s="98"/>
      <c r="O65" s="98"/>
      <c r="P65" s="98"/>
      <c r="Q65" s="98"/>
      <c r="R65" s="240"/>
      <c r="S65" s="240"/>
      <c r="T65" s="240"/>
      <c r="U65" s="240"/>
      <c r="V65" s="241"/>
      <c r="W65" s="412">
        <f t="shared" si="33"/>
        <v>0</v>
      </c>
      <c r="X65" s="166">
        <f>ROUND((100*W65)/('9-Fin'!$C$28*55),0)</f>
        <v>0</v>
      </c>
      <c r="Y65" s="166">
        <f t="shared" si="20"/>
        <v>0</v>
      </c>
      <c r="Z65" s="166">
        <f t="shared" si="21"/>
        <v>0</v>
      </c>
      <c r="AA65" s="166">
        <f t="shared" si="22"/>
        <v>0</v>
      </c>
      <c r="AB65" s="166">
        <f t="shared" si="23"/>
        <v>0</v>
      </c>
      <c r="AC65" s="166">
        <f t="shared" si="24"/>
        <v>0</v>
      </c>
      <c r="AD65" s="166">
        <f t="shared" si="25"/>
        <v>0</v>
      </c>
      <c r="AE65" s="166">
        <f t="shared" si="26"/>
        <v>0</v>
      </c>
      <c r="AF65" s="166">
        <f t="shared" si="27"/>
        <v>0</v>
      </c>
      <c r="AG65" s="166">
        <f t="shared" si="28"/>
        <v>0</v>
      </c>
      <c r="AH65" s="166">
        <f t="shared" si="29"/>
        <v>0</v>
      </c>
      <c r="AI65" s="166">
        <f t="shared" si="30"/>
        <v>0</v>
      </c>
      <c r="AJ65" s="166">
        <f t="shared" si="31"/>
        <v>0</v>
      </c>
      <c r="AK65" s="406">
        <f t="shared" si="34"/>
        <v>0</v>
      </c>
    </row>
    <row r="66" spans="1:37" ht="13.5" hidden="1" outlineLevel="1" thickBot="1">
      <c r="A66" s="203">
        <v>62</v>
      </c>
      <c r="B66" s="230"/>
      <c r="C66" s="231"/>
      <c r="D66" s="239"/>
      <c r="E66" s="98"/>
      <c r="F66" s="234"/>
      <c r="G66" s="236"/>
      <c r="H66" s="236"/>
      <c r="I66" s="98"/>
      <c r="J66" s="239"/>
      <c r="K66" s="98"/>
      <c r="L66" s="98"/>
      <c r="M66" s="98"/>
      <c r="N66" s="98"/>
      <c r="O66" s="98"/>
      <c r="P66" s="98"/>
      <c r="Q66" s="98"/>
      <c r="R66" s="240"/>
      <c r="S66" s="240"/>
      <c r="T66" s="240"/>
      <c r="U66" s="240"/>
      <c r="V66" s="241"/>
      <c r="W66" s="412">
        <f>SUM(K66:V66)</f>
        <v>0</v>
      </c>
      <c r="X66" s="166">
        <f>ROUND((100*W66)/('9-Fin'!$C$28*55),0)</f>
        <v>0</v>
      </c>
      <c r="Y66" s="166">
        <f aca="true" t="shared" si="35" ref="Y66:AJ68">ROUND($I66*K66,0)</f>
        <v>0</v>
      </c>
      <c r="Z66" s="166">
        <f t="shared" si="35"/>
        <v>0</v>
      </c>
      <c r="AA66" s="166">
        <f t="shared" si="35"/>
        <v>0</v>
      </c>
      <c r="AB66" s="166">
        <f t="shared" si="35"/>
        <v>0</v>
      </c>
      <c r="AC66" s="166">
        <f t="shared" si="35"/>
        <v>0</v>
      </c>
      <c r="AD66" s="166">
        <f t="shared" si="35"/>
        <v>0</v>
      </c>
      <c r="AE66" s="166">
        <f t="shared" si="35"/>
        <v>0</v>
      </c>
      <c r="AF66" s="166">
        <f t="shared" si="35"/>
        <v>0</v>
      </c>
      <c r="AG66" s="166">
        <f t="shared" si="35"/>
        <v>0</v>
      </c>
      <c r="AH66" s="166">
        <f t="shared" si="35"/>
        <v>0</v>
      </c>
      <c r="AI66" s="166">
        <f t="shared" si="35"/>
        <v>0</v>
      </c>
      <c r="AJ66" s="166">
        <f t="shared" si="35"/>
        <v>0</v>
      </c>
      <c r="AK66" s="406">
        <f>SUM(Y66:AJ66)</f>
        <v>0</v>
      </c>
    </row>
    <row r="67" spans="1:37" ht="13.5" hidden="1" outlineLevel="1" thickBot="1">
      <c r="A67" s="203">
        <v>63</v>
      </c>
      <c r="B67" s="230"/>
      <c r="C67" s="231"/>
      <c r="D67" s="239"/>
      <c r="E67" s="98"/>
      <c r="F67" s="234"/>
      <c r="G67" s="234"/>
      <c r="H67" s="234"/>
      <c r="I67" s="98"/>
      <c r="J67" s="239"/>
      <c r="K67" s="98"/>
      <c r="L67" s="98"/>
      <c r="M67" s="98"/>
      <c r="N67" s="98"/>
      <c r="O67" s="98"/>
      <c r="P67" s="98"/>
      <c r="Q67" s="98"/>
      <c r="R67" s="240"/>
      <c r="S67" s="240"/>
      <c r="T67" s="240"/>
      <c r="U67" s="240"/>
      <c r="V67" s="241"/>
      <c r="W67" s="412">
        <f>SUM(K67:V67)</f>
        <v>0</v>
      </c>
      <c r="X67" s="166">
        <f>ROUND((100*W67)/('9-Fin'!$C$28*55),0)</f>
        <v>0</v>
      </c>
      <c r="Y67" s="166">
        <f t="shared" si="35"/>
        <v>0</v>
      </c>
      <c r="Z67" s="166">
        <f t="shared" si="35"/>
        <v>0</v>
      </c>
      <c r="AA67" s="166">
        <f t="shared" si="35"/>
        <v>0</v>
      </c>
      <c r="AB67" s="166">
        <f t="shared" si="35"/>
        <v>0</v>
      </c>
      <c r="AC67" s="166">
        <f t="shared" si="35"/>
        <v>0</v>
      </c>
      <c r="AD67" s="166">
        <f t="shared" si="35"/>
        <v>0</v>
      </c>
      <c r="AE67" s="166">
        <f t="shared" si="35"/>
        <v>0</v>
      </c>
      <c r="AF67" s="166">
        <f t="shared" si="35"/>
        <v>0</v>
      </c>
      <c r="AG67" s="166">
        <f t="shared" si="35"/>
        <v>0</v>
      </c>
      <c r="AH67" s="166">
        <f t="shared" si="35"/>
        <v>0</v>
      </c>
      <c r="AI67" s="166">
        <f t="shared" si="35"/>
        <v>0</v>
      </c>
      <c r="AJ67" s="166">
        <f t="shared" si="35"/>
        <v>0</v>
      </c>
      <c r="AK67" s="406">
        <f>SUM(Y67:AJ67)</f>
        <v>0</v>
      </c>
    </row>
    <row r="68" spans="1:37" ht="18.75" customHeight="1" collapsed="1" thickBot="1">
      <c r="A68" s="684"/>
      <c r="B68" s="685"/>
      <c r="C68" s="685"/>
      <c r="D68" s="685"/>
      <c r="E68" s="685"/>
      <c r="F68" s="685"/>
      <c r="G68" s="685"/>
      <c r="H68" s="685"/>
      <c r="I68" s="685"/>
      <c r="J68" s="685"/>
      <c r="K68" s="685"/>
      <c r="L68" s="685"/>
      <c r="M68" s="685"/>
      <c r="N68" s="685"/>
      <c r="O68" s="685"/>
      <c r="P68" s="685"/>
      <c r="Q68" s="685"/>
      <c r="R68" s="685"/>
      <c r="S68" s="685"/>
      <c r="T68" s="685"/>
      <c r="U68" s="685"/>
      <c r="V68" s="686"/>
      <c r="W68" s="414">
        <f>SUM(K68:V68)</f>
        <v>0</v>
      </c>
      <c r="X68" s="415"/>
      <c r="Y68" s="415">
        <f t="shared" si="35"/>
        <v>0</v>
      </c>
      <c r="Z68" s="415">
        <f t="shared" si="35"/>
        <v>0</v>
      </c>
      <c r="AA68" s="415">
        <f t="shared" si="35"/>
        <v>0</v>
      </c>
      <c r="AB68" s="415">
        <f t="shared" si="35"/>
        <v>0</v>
      </c>
      <c r="AC68" s="415">
        <f t="shared" si="35"/>
        <v>0</v>
      </c>
      <c r="AD68" s="415">
        <f t="shared" si="35"/>
        <v>0</v>
      </c>
      <c r="AE68" s="415">
        <f t="shared" si="35"/>
        <v>0</v>
      </c>
      <c r="AF68" s="415">
        <f t="shared" si="35"/>
        <v>0</v>
      </c>
      <c r="AG68" s="415">
        <f t="shared" si="35"/>
        <v>0</v>
      </c>
      <c r="AH68" s="415">
        <f t="shared" si="35"/>
        <v>0</v>
      </c>
      <c r="AI68" s="415">
        <f t="shared" si="35"/>
        <v>0</v>
      </c>
      <c r="AJ68" s="415">
        <f t="shared" si="35"/>
        <v>0</v>
      </c>
      <c r="AK68" s="433">
        <f>SUM(Y68:AJ68)</f>
        <v>0</v>
      </c>
    </row>
    <row r="69" spans="1:38" ht="11.25" customHeight="1">
      <c r="A69" s="102"/>
      <c r="B69" s="102"/>
      <c r="C69" s="102"/>
      <c r="D69" s="102"/>
      <c r="E69" s="102"/>
      <c r="F69" s="102"/>
      <c r="G69" s="11"/>
      <c r="H69" s="11"/>
      <c r="I69" s="11"/>
      <c r="J69" s="102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65"/>
    </row>
    <row r="70" spans="1:37" ht="12.75" customHeight="1" hidden="1" outlineLevel="1">
      <c r="A70" s="11"/>
      <c r="B70" s="11"/>
      <c r="C70" s="11"/>
      <c r="D70" s="11"/>
      <c r="E70" s="11"/>
      <c r="F70" s="110" t="s">
        <v>41</v>
      </c>
      <c r="G70" s="76"/>
      <c r="H70" s="76"/>
      <c r="I70" s="77"/>
      <c r="J70" s="11"/>
      <c r="K70" s="48">
        <f aca="true" t="shared" si="36" ref="K70:V70">K79-K71</f>
        <v>50</v>
      </c>
      <c r="L70" s="48">
        <f t="shared" si="36"/>
        <v>35</v>
      </c>
      <c r="M70" s="48">
        <f t="shared" si="36"/>
        <v>48</v>
      </c>
      <c r="N70" s="48">
        <f t="shared" si="36"/>
        <v>65</v>
      </c>
      <c r="O70" s="48">
        <f t="shared" si="36"/>
        <v>63</v>
      </c>
      <c r="P70" s="48">
        <f t="shared" si="36"/>
        <v>95</v>
      </c>
      <c r="Q70" s="48">
        <f t="shared" si="36"/>
        <v>97</v>
      </c>
      <c r="R70" s="48">
        <f t="shared" si="36"/>
        <v>58</v>
      </c>
      <c r="S70" s="48">
        <f t="shared" si="36"/>
        <v>0</v>
      </c>
      <c r="T70" s="48">
        <f t="shared" si="36"/>
        <v>0</v>
      </c>
      <c r="U70" s="48">
        <f t="shared" si="36"/>
        <v>0</v>
      </c>
      <c r="V70" s="48">
        <f t="shared" si="36"/>
        <v>0</v>
      </c>
      <c r="X70" s="102"/>
      <c r="Y70" s="48">
        <f aca="true" t="shared" si="37" ref="Y70:AJ70">Y79-Y71</f>
        <v>1450</v>
      </c>
      <c r="Z70" s="48">
        <f t="shared" si="37"/>
        <v>950</v>
      </c>
      <c r="AA70" s="48">
        <f t="shared" si="37"/>
        <v>1290</v>
      </c>
      <c r="AB70" s="48">
        <f t="shared" si="37"/>
        <v>1750</v>
      </c>
      <c r="AC70" s="48">
        <f t="shared" si="37"/>
        <v>1640</v>
      </c>
      <c r="AD70" s="48">
        <f t="shared" si="37"/>
        <v>2575</v>
      </c>
      <c r="AE70" s="48">
        <f t="shared" si="37"/>
        <v>2660</v>
      </c>
      <c r="AF70" s="48">
        <f t="shared" si="37"/>
        <v>1540</v>
      </c>
      <c r="AG70" s="48">
        <f t="shared" si="37"/>
        <v>0</v>
      </c>
      <c r="AH70" s="48">
        <f t="shared" si="37"/>
        <v>0</v>
      </c>
      <c r="AI70" s="48">
        <f t="shared" si="37"/>
        <v>0</v>
      </c>
      <c r="AJ70" s="108">
        <f t="shared" si="37"/>
        <v>0</v>
      </c>
      <c r="AK70" s="165">
        <f>SUM('3-Pers'!Y70:AJ70)</f>
        <v>13855</v>
      </c>
    </row>
    <row r="71" spans="6:37" ht="13.5" customHeight="1" hidden="1" outlineLevel="1" thickBot="1">
      <c r="F71" s="103" t="s">
        <v>42</v>
      </c>
      <c r="G71" s="104"/>
      <c r="H71" s="104"/>
      <c r="I71" s="105"/>
      <c r="K71" s="106">
        <f aca="true" t="shared" si="38" ref="K71:V71">ROUND(SUMIF($F5:$F68,"0",K5:K68),0)</f>
        <v>50</v>
      </c>
      <c r="L71" s="106">
        <f t="shared" si="38"/>
        <v>34</v>
      </c>
      <c r="M71" s="106">
        <f t="shared" si="38"/>
        <v>48</v>
      </c>
      <c r="N71" s="106">
        <f t="shared" si="38"/>
        <v>16</v>
      </c>
      <c r="O71" s="106">
        <f t="shared" si="38"/>
        <v>7</v>
      </c>
      <c r="P71" s="106">
        <f t="shared" si="38"/>
        <v>25</v>
      </c>
      <c r="Q71" s="106">
        <f t="shared" si="38"/>
        <v>5</v>
      </c>
      <c r="R71" s="106">
        <f t="shared" si="38"/>
        <v>5</v>
      </c>
      <c r="S71" s="106">
        <f t="shared" si="38"/>
        <v>0</v>
      </c>
      <c r="T71" s="106">
        <f t="shared" si="38"/>
        <v>0</v>
      </c>
      <c r="U71" s="106">
        <f t="shared" si="38"/>
        <v>0</v>
      </c>
      <c r="V71" s="106">
        <f t="shared" si="38"/>
        <v>0</v>
      </c>
      <c r="X71" s="107"/>
      <c r="Y71" s="106">
        <f aca="true" t="shared" si="39" ref="Y71:AJ71">ROUND(SUMIF($F5:$F68,"0",Y5:Y68),0)</f>
        <v>750</v>
      </c>
      <c r="Z71" s="106">
        <f t="shared" si="39"/>
        <v>510</v>
      </c>
      <c r="AA71" s="106">
        <f t="shared" si="39"/>
        <v>720</v>
      </c>
      <c r="AB71" s="106">
        <f t="shared" si="39"/>
        <v>240</v>
      </c>
      <c r="AC71" s="106">
        <f t="shared" si="39"/>
        <v>105</v>
      </c>
      <c r="AD71" s="106">
        <f t="shared" si="39"/>
        <v>375</v>
      </c>
      <c r="AE71" s="106">
        <f t="shared" si="39"/>
        <v>75</v>
      </c>
      <c r="AF71" s="106">
        <f t="shared" si="39"/>
        <v>75</v>
      </c>
      <c r="AG71" s="106">
        <f t="shared" si="39"/>
        <v>0</v>
      </c>
      <c r="AH71" s="106">
        <f t="shared" si="39"/>
        <v>0</v>
      </c>
      <c r="AI71" s="106">
        <f t="shared" si="39"/>
        <v>0</v>
      </c>
      <c r="AJ71" s="109">
        <f t="shared" si="39"/>
        <v>0</v>
      </c>
      <c r="AK71" s="165">
        <f>SUM('3-Pers'!Y71:AJ71)</f>
        <v>2850</v>
      </c>
    </row>
    <row r="72" spans="1:38" ht="12.75" hidden="1" outlineLevel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65"/>
      <c r="AL72" s="11"/>
    </row>
    <row r="73" spans="1:38" ht="0.75" customHeight="1" collapsed="1" thickBo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65"/>
      <c r="AL73" s="11"/>
    </row>
    <row r="74" spans="1:37" ht="27.75" customHeight="1" thickBot="1">
      <c r="A74" s="551"/>
      <c r="B74" s="550"/>
      <c r="C74" s="552" t="s">
        <v>109</v>
      </c>
      <c r="D74" s="550"/>
      <c r="E74" s="550"/>
      <c r="F74" s="550"/>
      <c r="G74" s="550"/>
      <c r="H74" s="545"/>
      <c r="I74" s="545"/>
      <c r="J74" s="557" t="s">
        <v>292</v>
      </c>
      <c r="K74" s="652" t="s">
        <v>192</v>
      </c>
      <c r="L74" s="653"/>
      <c r="M74" s="653"/>
      <c r="N74" s="653"/>
      <c r="O74" s="653"/>
      <c r="P74" s="653"/>
      <c r="Q74" s="653"/>
      <c r="R74" s="653"/>
      <c r="S74" s="653"/>
      <c r="T74" s="653"/>
      <c r="U74" s="653"/>
      <c r="V74" s="654"/>
      <c r="W74" s="176" t="s">
        <v>29</v>
      </c>
      <c r="X74" s="176" t="s">
        <v>140</v>
      </c>
      <c r="Y74" s="652" t="s">
        <v>195</v>
      </c>
      <c r="Z74" s="653"/>
      <c r="AA74" s="653"/>
      <c r="AB74" s="653"/>
      <c r="AC74" s="653"/>
      <c r="AD74" s="653"/>
      <c r="AE74" s="653"/>
      <c r="AF74" s="653"/>
      <c r="AG74" s="653"/>
      <c r="AH74" s="653"/>
      <c r="AI74" s="653"/>
      <c r="AJ74" s="654"/>
      <c r="AK74" s="130" t="s">
        <v>29</v>
      </c>
    </row>
    <row r="75" spans="1:37" ht="13.5" customHeight="1">
      <c r="A75" s="663" t="s">
        <v>108</v>
      </c>
      <c r="B75" s="664"/>
      <c r="C75" s="661" t="s">
        <v>140</v>
      </c>
      <c r="D75" s="662"/>
      <c r="E75" s="661" t="s">
        <v>139</v>
      </c>
      <c r="F75" s="662"/>
      <c r="G75" s="661" t="s">
        <v>30</v>
      </c>
      <c r="H75" s="689"/>
      <c r="I75" s="690"/>
      <c r="J75" s="541" t="str">
        <f>'1-Plan'!D8</f>
        <v>KIPT</v>
      </c>
      <c r="K75" s="166">
        <f aca="true" t="shared" si="40" ref="K75:V75">ROUND(SUMIF($D5:$D68,"1",K5:K68),0)</f>
        <v>40</v>
      </c>
      <c r="L75" s="166">
        <f t="shared" si="40"/>
        <v>15</v>
      </c>
      <c r="M75" s="166">
        <f t="shared" si="40"/>
        <v>18</v>
      </c>
      <c r="N75" s="166">
        <f t="shared" si="40"/>
        <v>25</v>
      </c>
      <c r="O75" s="166">
        <f t="shared" si="40"/>
        <v>13</v>
      </c>
      <c r="P75" s="166">
        <f t="shared" si="40"/>
        <v>40</v>
      </c>
      <c r="Q75" s="166">
        <f t="shared" si="40"/>
        <v>47</v>
      </c>
      <c r="R75" s="166">
        <f t="shared" si="40"/>
        <v>18</v>
      </c>
      <c r="S75" s="166">
        <f t="shared" si="40"/>
        <v>0</v>
      </c>
      <c r="T75" s="166">
        <f t="shared" si="40"/>
        <v>0</v>
      </c>
      <c r="U75" s="166">
        <f t="shared" si="40"/>
        <v>0</v>
      </c>
      <c r="V75" s="166">
        <f t="shared" si="40"/>
        <v>0</v>
      </c>
      <c r="W75" s="411">
        <f>SUM(K75:V75)</f>
        <v>216</v>
      </c>
      <c r="X75" s="166">
        <f>EuCount(D5:D68,"1")</f>
        <v>1</v>
      </c>
      <c r="Y75" s="166">
        <f aca="true" t="shared" si="41" ref="Y75:AJ75">ROUND(SUMIF($D5:$D68,"1",Y5:Y68),0)</f>
        <v>1200</v>
      </c>
      <c r="Z75" s="417">
        <f t="shared" si="41"/>
        <v>450</v>
      </c>
      <c r="AA75" s="417">
        <f t="shared" si="41"/>
        <v>540</v>
      </c>
      <c r="AB75" s="417">
        <f t="shared" si="41"/>
        <v>750</v>
      </c>
      <c r="AC75" s="417">
        <f t="shared" si="41"/>
        <v>390</v>
      </c>
      <c r="AD75" s="417">
        <f t="shared" si="41"/>
        <v>1200</v>
      </c>
      <c r="AE75" s="417">
        <f t="shared" si="41"/>
        <v>1410</v>
      </c>
      <c r="AF75" s="417">
        <f t="shared" si="41"/>
        <v>540</v>
      </c>
      <c r="AG75" s="417">
        <f t="shared" si="41"/>
        <v>0</v>
      </c>
      <c r="AH75" s="417">
        <f t="shared" si="41"/>
        <v>0</v>
      </c>
      <c r="AI75" s="417">
        <f t="shared" si="41"/>
        <v>0</v>
      </c>
      <c r="AJ75" s="417">
        <f t="shared" si="41"/>
        <v>0</v>
      </c>
      <c r="AK75" s="432">
        <f>SUM(Y75:AJ75)</f>
        <v>6480</v>
      </c>
    </row>
    <row r="76" spans="1:37" ht="13.5" customHeight="1" thickBot="1">
      <c r="A76" s="665"/>
      <c r="B76" s="666"/>
      <c r="C76" s="167" t="s">
        <v>164</v>
      </c>
      <c r="D76" s="168" t="s">
        <v>165</v>
      </c>
      <c r="E76" s="167" t="s">
        <v>28</v>
      </c>
      <c r="F76" s="548" t="s">
        <v>165</v>
      </c>
      <c r="G76" s="679" t="s">
        <v>166</v>
      </c>
      <c r="H76" s="679"/>
      <c r="I76" s="168" t="s">
        <v>165</v>
      </c>
      <c r="J76" s="541" t="str">
        <f>'1-Plan'!D9</f>
        <v>IC</v>
      </c>
      <c r="K76" s="166">
        <f aca="true" t="shared" si="42" ref="K76:V76">ROUND(SUMIF($D5:$D68,"2",K5:K68),0)</f>
        <v>10</v>
      </c>
      <c r="L76" s="166">
        <f t="shared" si="42"/>
        <v>20</v>
      </c>
      <c r="M76" s="166">
        <f t="shared" si="42"/>
        <v>30</v>
      </c>
      <c r="N76" s="166">
        <f t="shared" si="42"/>
        <v>40</v>
      </c>
      <c r="O76" s="166">
        <f t="shared" si="42"/>
        <v>50</v>
      </c>
      <c r="P76" s="166">
        <f t="shared" si="42"/>
        <v>55</v>
      </c>
      <c r="Q76" s="166">
        <f t="shared" si="42"/>
        <v>50</v>
      </c>
      <c r="R76" s="166">
        <f t="shared" si="42"/>
        <v>40</v>
      </c>
      <c r="S76" s="166">
        <f t="shared" si="42"/>
        <v>0</v>
      </c>
      <c r="T76" s="166">
        <f t="shared" si="42"/>
        <v>0</v>
      </c>
      <c r="U76" s="166">
        <f t="shared" si="42"/>
        <v>0</v>
      </c>
      <c r="V76" s="166">
        <f t="shared" si="42"/>
        <v>0</v>
      </c>
      <c r="W76" s="413">
        <f>SUM(K76:V76)</f>
        <v>295</v>
      </c>
      <c r="X76" s="166">
        <f>EuCount(D5:D68,"2")</f>
        <v>1</v>
      </c>
      <c r="Y76" s="166">
        <f aca="true" t="shared" si="43" ref="Y76:AJ76">ROUND(SUMIF($D5:$D68,"2",Y5:Y68),0)</f>
        <v>250</v>
      </c>
      <c r="Z76" s="418">
        <f t="shared" si="43"/>
        <v>500</v>
      </c>
      <c r="AA76" s="418">
        <f t="shared" si="43"/>
        <v>750</v>
      </c>
      <c r="AB76" s="418">
        <f t="shared" si="43"/>
        <v>1000</v>
      </c>
      <c r="AC76" s="418">
        <f t="shared" si="43"/>
        <v>1250</v>
      </c>
      <c r="AD76" s="418">
        <f t="shared" si="43"/>
        <v>1375</v>
      </c>
      <c r="AE76" s="418">
        <f t="shared" si="43"/>
        <v>1250</v>
      </c>
      <c r="AF76" s="418">
        <f t="shared" si="43"/>
        <v>1000</v>
      </c>
      <c r="AG76" s="418">
        <f t="shared" si="43"/>
        <v>0</v>
      </c>
      <c r="AH76" s="418">
        <f t="shared" si="43"/>
        <v>0</v>
      </c>
      <c r="AI76" s="418">
        <f t="shared" si="43"/>
        <v>0</v>
      </c>
      <c r="AJ76" s="418">
        <f t="shared" si="43"/>
        <v>0</v>
      </c>
      <c r="AK76" s="406">
        <f>SUM(Y76:AJ76)</f>
        <v>7375</v>
      </c>
    </row>
    <row r="77" spans="1:37" ht="13.5" customHeight="1" thickBot="1">
      <c r="A77" s="677" t="s">
        <v>224</v>
      </c>
      <c r="B77" s="678"/>
      <c r="C77" s="512">
        <f>EuNofCells('3-Pers'!F5:F67)-EuCount('3-Pers'!F5:F67,"0")-EuCount('3-Pers'!F5:F67,"")</f>
        <v>5</v>
      </c>
      <c r="D77" s="513">
        <f>C77/C79</f>
        <v>0.8333333333333334</v>
      </c>
      <c r="E77" s="512">
        <f>SUM('3-Pers'!K70:V70)</f>
        <v>511</v>
      </c>
      <c r="F77" s="549">
        <f>E77/E79</f>
        <v>0.7289586305278174</v>
      </c>
      <c r="G77" s="687">
        <f>SUM('3-Pers'!Y70:AJ70)</f>
        <v>13855</v>
      </c>
      <c r="H77" s="687"/>
      <c r="I77" s="513">
        <f>G77/G79</f>
        <v>0.8293923974857828</v>
      </c>
      <c r="J77" s="541" t="str">
        <f>'1-Plan'!D10</f>
        <v>INP</v>
      </c>
      <c r="K77" s="166">
        <f aca="true" t="shared" si="44" ref="K77:V77">ROUND(SUMIF($D5:$D68,"3",K5:K68),0)</f>
        <v>50</v>
      </c>
      <c r="L77" s="166">
        <f t="shared" si="44"/>
        <v>34</v>
      </c>
      <c r="M77" s="166">
        <f t="shared" si="44"/>
        <v>48</v>
      </c>
      <c r="N77" s="166">
        <f t="shared" si="44"/>
        <v>16</v>
      </c>
      <c r="O77" s="166">
        <f t="shared" si="44"/>
        <v>7</v>
      </c>
      <c r="P77" s="166">
        <f t="shared" si="44"/>
        <v>25</v>
      </c>
      <c r="Q77" s="166">
        <f t="shared" si="44"/>
        <v>5</v>
      </c>
      <c r="R77" s="166">
        <f t="shared" si="44"/>
        <v>5</v>
      </c>
      <c r="S77" s="166">
        <f t="shared" si="44"/>
        <v>0</v>
      </c>
      <c r="T77" s="166">
        <f t="shared" si="44"/>
        <v>0</v>
      </c>
      <c r="U77" s="166">
        <f t="shared" si="44"/>
        <v>0</v>
      </c>
      <c r="V77" s="166">
        <f t="shared" si="44"/>
        <v>0</v>
      </c>
      <c r="W77" s="413">
        <f>SUM(K77:V77)</f>
        <v>190</v>
      </c>
      <c r="X77" s="166">
        <f>EuCount(D5:D68,"3")</f>
        <v>1</v>
      </c>
      <c r="Y77" s="166">
        <f aca="true" t="shared" si="45" ref="Y77:AJ77">ROUND(SUMIF($D5:$D68,"3",Y5:Y68),0)</f>
        <v>750</v>
      </c>
      <c r="Z77" s="418">
        <f t="shared" si="45"/>
        <v>510</v>
      </c>
      <c r="AA77" s="418">
        <f t="shared" si="45"/>
        <v>720</v>
      </c>
      <c r="AB77" s="418">
        <f t="shared" si="45"/>
        <v>240</v>
      </c>
      <c r="AC77" s="418">
        <f t="shared" si="45"/>
        <v>105</v>
      </c>
      <c r="AD77" s="418">
        <f t="shared" si="45"/>
        <v>375</v>
      </c>
      <c r="AE77" s="418">
        <f t="shared" si="45"/>
        <v>75</v>
      </c>
      <c r="AF77" s="418">
        <f t="shared" si="45"/>
        <v>75</v>
      </c>
      <c r="AG77" s="418">
        <f t="shared" si="45"/>
        <v>0</v>
      </c>
      <c r="AH77" s="418">
        <f t="shared" si="45"/>
        <v>0</v>
      </c>
      <c r="AI77" s="418">
        <f t="shared" si="45"/>
        <v>0</v>
      </c>
      <c r="AJ77" s="418">
        <f t="shared" si="45"/>
        <v>0</v>
      </c>
      <c r="AK77" s="406">
        <f>SUM(Y77:AJ77)</f>
        <v>2850</v>
      </c>
    </row>
    <row r="78" spans="1:37" ht="13.5" customHeight="1" thickBot="1">
      <c r="A78" s="677" t="s">
        <v>167</v>
      </c>
      <c r="B78" s="678"/>
      <c r="C78" s="512">
        <f>EuCount('3-Pers'!F5:F67,"0")</f>
        <v>1</v>
      </c>
      <c r="D78" s="513">
        <f>C78/C79</f>
        <v>0.16666666666666666</v>
      </c>
      <c r="E78" s="512">
        <f>SUM('3-Pers'!K71:V71)</f>
        <v>190</v>
      </c>
      <c r="F78" s="549">
        <f>E78/E79</f>
        <v>0.2710413694721826</v>
      </c>
      <c r="G78" s="687">
        <f>SUM('3-Pers'!Y71:AJ71)</f>
        <v>2850</v>
      </c>
      <c r="H78" s="687"/>
      <c r="I78" s="513">
        <f>G78/G79</f>
        <v>0.1706076025142173</v>
      </c>
      <c r="J78" s="559">
        <f>'1-Plan'!D11</f>
        <v>0</v>
      </c>
      <c r="K78" s="166">
        <f aca="true" t="shared" si="46" ref="K78:V78">ROUND(SUMIF($D5:$D68,"4",K5:K68),0)</f>
        <v>0</v>
      </c>
      <c r="L78" s="166">
        <f t="shared" si="46"/>
        <v>0</v>
      </c>
      <c r="M78" s="166">
        <f t="shared" si="46"/>
        <v>0</v>
      </c>
      <c r="N78" s="166">
        <f t="shared" si="46"/>
        <v>0</v>
      </c>
      <c r="O78" s="166">
        <f t="shared" si="46"/>
        <v>0</v>
      </c>
      <c r="P78" s="166">
        <f t="shared" si="46"/>
        <v>0</v>
      </c>
      <c r="Q78" s="166">
        <f t="shared" si="46"/>
        <v>0</v>
      </c>
      <c r="R78" s="166">
        <f t="shared" si="46"/>
        <v>0</v>
      </c>
      <c r="S78" s="166">
        <f t="shared" si="46"/>
        <v>0</v>
      </c>
      <c r="T78" s="166">
        <f t="shared" si="46"/>
        <v>0</v>
      </c>
      <c r="U78" s="166">
        <f t="shared" si="46"/>
        <v>0</v>
      </c>
      <c r="V78" s="166">
        <f t="shared" si="46"/>
        <v>0</v>
      </c>
      <c r="W78" s="416">
        <f>SUM(K78:V78)</f>
        <v>0</v>
      </c>
      <c r="X78" s="166">
        <f>EuCount(D5:D68,"4")</f>
        <v>0</v>
      </c>
      <c r="Y78" s="166">
        <f aca="true" t="shared" si="47" ref="Y78:AJ78">ROUND(SUMIF($D5:$D68,"4",Y5:Y68),0)</f>
        <v>0</v>
      </c>
      <c r="Z78" s="419">
        <f t="shared" si="47"/>
        <v>0</v>
      </c>
      <c r="AA78" s="419">
        <f t="shared" si="47"/>
        <v>0</v>
      </c>
      <c r="AB78" s="419">
        <f t="shared" si="47"/>
        <v>0</v>
      </c>
      <c r="AC78" s="419">
        <f t="shared" si="47"/>
        <v>0</v>
      </c>
      <c r="AD78" s="419">
        <f t="shared" si="47"/>
        <v>0</v>
      </c>
      <c r="AE78" s="419">
        <f t="shared" si="47"/>
        <v>0</v>
      </c>
      <c r="AF78" s="419">
        <f t="shared" si="47"/>
        <v>0</v>
      </c>
      <c r="AG78" s="419">
        <f t="shared" si="47"/>
        <v>0</v>
      </c>
      <c r="AH78" s="419">
        <f t="shared" si="47"/>
        <v>0</v>
      </c>
      <c r="AI78" s="419">
        <f t="shared" si="47"/>
        <v>0</v>
      </c>
      <c r="AJ78" s="419">
        <f t="shared" si="47"/>
        <v>0</v>
      </c>
      <c r="AK78" s="433">
        <f>SUM(Y78:AJ78)</f>
        <v>0</v>
      </c>
    </row>
    <row r="79" spans="1:37" ht="13.5" customHeight="1" thickBot="1">
      <c r="A79" s="672" t="s">
        <v>40</v>
      </c>
      <c r="B79" s="673"/>
      <c r="C79" s="408">
        <f>SUM(C77:C78)</f>
        <v>6</v>
      </c>
      <c r="D79" s="514"/>
      <c r="E79" s="408">
        <f>SUM(E77:E78)</f>
        <v>701</v>
      </c>
      <c r="F79" s="169"/>
      <c r="G79" s="691">
        <f>SUM(G77:G78)</f>
        <v>16705</v>
      </c>
      <c r="H79" s="692"/>
      <c r="I79" s="170"/>
      <c r="J79" s="558"/>
      <c r="K79" s="420">
        <f aca="true" t="shared" si="48" ref="K79:V79">SUM(K5:K68)</f>
        <v>100</v>
      </c>
      <c r="L79" s="421">
        <f t="shared" si="48"/>
        <v>69</v>
      </c>
      <c r="M79" s="421">
        <f t="shared" si="48"/>
        <v>96</v>
      </c>
      <c r="N79" s="421">
        <f t="shared" si="48"/>
        <v>81</v>
      </c>
      <c r="O79" s="421">
        <f t="shared" si="48"/>
        <v>70</v>
      </c>
      <c r="P79" s="421">
        <f t="shared" si="48"/>
        <v>120</v>
      </c>
      <c r="Q79" s="421">
        <f t="shared" si="48"/>
        <v>102</v>
      </c>
      <c r="R79" s="421">
        <f t="shared" si="48"/>
        <v>63</v>
      </c>
      <c r="S79" s="421">
        <f t="shared" si="48"/>
        <v>0</v>
      </c>
      <c r="T79" s="421">
        <f t="shared" si="48"/>
        <v>0</v>
      </c>
      <c r="U79" s="421">
        <f t="shared" si="48"/>
        <v>0</v>
      </c>
      <c r="V79" s="421">
        <f t="shared" si="48"/>
        <v>0</v>
      </c>
      <c r="W79" s="422">
        <f>SUM(W75:W78)</f>
        <v>701</v>
      </c>
      <c r="X79" s="423">
        <f>SUM(X75:X78)</f>
        <v>3</v>
      </c>
      <c r="Y79" s="421">
        <f aca="true" t="shared" si="49" ref="Y79:AJ79">SUM(Y5:Y68)</f>
        <v>2200</v>
      </c>
      <c r="Z79" s="421">
        <f t="shared" si="49"/>
        <v>1460</v>
      </c>
      <c r="AA79" s="421">
        <f t="shared" si="49"/>
        <v>2010</v>
      </c>
      <c r="AB79" s="421">
        <f t="shared" si="49"/>
        <v>1990</v>
      </c>
      <c r="AC79" s="421">
        <f t="shared" si="49"/>
        <v>1745</v>
      </c>
      <c r="AD79" s="421">
        <f t="shared" si="49"/>
        <v>2950</v>
      </c>
      <c r="AE79" s="421">
        <f t="shared" si="49"/>
        <v>2735</v>
      </c>
      <c r="AF79" s="421">
        <f t="shared" si="49"/>
        <v>1615</v>
      </c>
      <c r="AG79" s="421">
        <f t="shared" si="49"/>
        <v>0</v>
      </c>
      <c r="AH79" s="421">
        <f t="shared" si="49"/>
        <v>0</v>
      </c>
      <c r="AI79" s="421">
        <f t="shared" si="49"/>
        <v>0</v>
      </c>
      <c r="AJ79" s="421">
        <f t="shared" si="49"/>
        <v>0</v>
      </c>
      <c r="AK79" s="424">
        <f>SUM(AK75:AK78)</f>
        <v>16705</v>
      </c>
    </row>
    <row r="80" spans="8:80" ht="12.75" customHeight="1" thickBot="1">
      <c r="H80" s="100"/>
      <c r="I80" s="100"/>
      <c r="K80" s="101"/>
      <c r="L80" s="12"/>
      <c r="M80" s="12"/>
      <c r="N80" s="12"/>
      <c r="O80" s="12"/>
      <c r="P80" s="12"/>
      <c r="Q80" s="12"/>
      <c r="R80" s="12"/>
      <c r="S80" s="12"/>
      <c r="T80" s="12"/>
      <c r="U80" s="11"/>
      <c r="V80" s="11"/>
      <c r="W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</row>
    <row r="81" spans="1:72" ht="16.5" customHeight="1" thickBot="1">
      <c r="A81" s="667" t="s">
        <v>288</v>
      </c>
      <c r="B81" s="668"/>
      <c r="C81" s="668"/>
      <c r="D81" s="668"/>
      <c r="E81" s="668"/>
      <c r="F81" s="669"/>
      <c r="G81" s="669"/>
      <c r="H81" s="669"/>
      <c r="I81" s="669"/>
      <c r="J81" s="669"/>
      <c r="K81" s="669"/>
      <c r="L81" s="669"/>
      <c r="M81" s="669"/>
      <c r="N81" s="670"/>
      <c r="O81" s="674" t="s">
        <v>289</v>
      </c>
      <c r="P81" s="675"/>
      <c r="Q81" s="675"/>
      <c r="R81" s="675"/>
      <c r="S81" s="675"/>
      <c r="T81" s="675"/>
      <c r="U81" s="675"/>
      <c r="V81" s="675"/>
      <c r="W81" s="676"/>
      <c r="X81" s="640" t="s">
        <v>290</v>
      </c>
      <c r="Y81" s="671"/>
      <c r="Z81" s="671"/>
      <c r="AA81" s="671"/>
      <c r="AB81" s="671"/>
      <c r="AC81" s="641"/>
      <c r="AD81" s="640" t="s">
        <v>196</v>
      </c>
      <c r="AE81" s="641"/>
      <c r="AF81" s="642" t="s">
        <v>308</v>
      </c>
      <c r="AG81" s="643"/>
      <c r="AH81" s="643"/>
      <c r="AI81" s="643"/>
      <c r="AJ81" s="644"/>
      <c r="AK81" s="574" t="s">
        <v>268</v>
      </c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</row>
    <row r="82" spans="1:72" ht="12.75" customHeight="1">
      <c r="A82" s="693" t="s">
        <v>117</v>
      </c>
      <c r="B82" s="695" t="s">
        <v>197</v>
      </c>
      <c r="C82" s="655" t="s">
        <v>252</v>
      </c>
      <c r="D82" s="656"/>
      <c r="E82" s="656"/>
      <c r="F82" s="656"/>
      <c r="G82" s="655" t="s">
        <v>131</v>
      </c>
      <c r="H82" s="656"/>
      <c r="I82" s="656"/>
      <c r="J82" s="655" t="s">
        <v>128</v>
      </c>
      <c r="K82" s="656"/>
      <c r="L82" s="656"/>
      <c r="M82" s="656"/>
      <c r="N82" s="657"/>
      <c r="O82" s="556">
        <v>1.1</v>
      </c>
      <c r="P82" s="651" t="s">
        <v>111</v>
      </c>
      <c r="Q82" s="651"/>
      <c r="R82" s="651"/>
      <c r="S82" s="651"/>
      <c r="T82" s="651"/>
      <c r="U82" s="651"/>
      <c r="V82" s="651"/>
      <c r="W82" s="651"/>
      <c r="X82" s="649" t="s">
        <v>133</v>
      </c>
      <c r="Y82" s="650"/>
      <c r="Z82" s="650"/>
      <c r="AA82" s="650"/>
      <c r="AB82" s="650"/>
      <c r="AC82" s="650"/>
      <c r="AD82" s="645" t="s">
        <v>134</v>
      </c>
      <c r="AE82" s="646"/>
      <c r="AF82" s="699" t="s">
        <v>310</v>
      </c>
      <c r="AG82" s="699"/>
      <c r="AH82" s="699"/>
      <c r="AI82" s="699"/>
      <c r="AJ82" s="699"/>
      <c r="AK82" s="702" t="s">
        <v>303</v>
      </c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</row>
    <row r="83" spans="1:72" s="171" customFormat="1" ht="12.75" customHeight="1" thickBot="1">
      <c r="A83" s="694"/>
      <c r="B83" s="696"/>
      <c r="C83" s="658"/>
      <c r="D83" s="659"/>
      <c r="E83" s="659"/>
      <c r="F83" s="659"/>
      <c r="G83" s="658"/>
      <c r="H83" s="659"/>
      <c r="I83" s="659"/>
      <c r="J83" s="658"/>
      <c r="K83" s="659"/>
      <c r="L83" s="659"/>
      <c r="M83" s="659"/>
      <c r="N83" s="660"/>
      <c r="O83" s="520">
        <v>1.2</v>
      </c>
      <c r="P83" s="636" t="s">
        <v>112</v>
      </c>
      <c r="Q83" s="636"/>
      <c r="R83" s="636"/>
      <c r="S83" s="636"/>
      <c r="T83" s="636"/>
      <c r="U83" s="636"/>
      <c r="V83" s="636"/>
      <c r="W83" s="636"/>
      <c r="X83" s="638" t="s">
        <v>241</v>
      </c>
      <c r="Y83" s="639"/>
      <c r="Z83" s="639"/>
      <c r="AA83" s="639"/>
      <c r="AB83" s="639"/>
      <c r="AC83" s="639"/>
      <c r="AD83" s="647" t="s">
        <v>242</v>
      </c>
      <c r="AE83" s="648"/>
      <c r="AF83" s="700"/>
      <c r="AG83" s="700"/>
      <c r="AH83" s="700"/>
      <c r="AI83" s="700"/>
      <c r="AJ83" s="700"/>
      <c r="AK83" s="703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</row>
    <row r="84" spans="1:72" s="171" customFormat="1" ht="12.75" customHeight="1" thickBot="1">
      <c r="A84" s="516" t="s">
        <v>37</v>
      </c>
      <c r="B84" s="243" t="s">
        <v>20</v>
      </c>
      <c r="C84" s="688" t="s">
        <v>261</v>
      </c>
      <c r="D84" s="688"/>
      <c r="E84" s="688"/>
      <c r="F84" s="688"/>
      <c r="G84" s="683">
        <v>67</v>
      </c>
      <c r="H84" s="683"/>
      <c r="I84" s="683"/>
      <c r="J84" s="680" t="s">
        <v>300</v>
      </c>
      <c r="K84" s="681"/>
      <c r="L84" s="681"/>
      <c r="M84" s="681"/>
      <c r="N84" s="682"/>
      <c r="O84" s="520">
        <v>1.3</v>
      </c>
      <c r="P84" s="636" t="s">
        <v>113</v>
      </c>
      <c r="Q84" s="636"/>
      <c r="R84" s="636"/>
      <c r="S84" s="636"/>
      <c r="T84" s="636"/>
      <c r="U84" s="636"/>
      <c r="V84" s="636"/>
      <c r="W84" s="636"/>
      <c r="X84" s="638" t="s">
        <v>135</v>
      </c>
      <c r="Y84" s="639"/>
      <c r="Z84" s="639"/>
      <c r="AA84" s="639"/>
      <c r="AB84" s="639"/>
      <c r="AC84" s="639"/>
      <c r="AD84" s="647" t="s">
        <v>136</v>
      </c>
      <c r="AE84" s="648"/>
      <c r="AF84" s="700"/>
      <c r="AG84" s="700"/>
      <c r="AH84" s="700"/>
      <c r="AI84" s="700"/>
      <c r="AJ84" s="700"/>
      <c r="AK84" s="703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</row>
    <row r="85" spans="1:72" s="171" customFormat="1" ht="12.75" customHeight="1" thickBot="1">
      <c r="A85" s="516" t="s">
        <v>39</v>
      </c>
      <c r="B85" s="243" t="s">
        <v>20</v>
      </c>
      <c r="C85" s="688" t="s">
        <v>261</v>
      </c>
      <c r="D85" s="688"/>
      <c r="E85" s="688"/>
      <c r="F85" s="688"/>
      <c r="G85" s="683">
        <v>3</v>
      </c>
      <c r="H85" s="683"/>
      <c r="I85" s="683"/>
      <c r="J85" s="680" t="s">
        <v>299</v>
      </c>
      <c r="K85" s="681"/>
      <c r="L85" s="681"/>
      <c r="M85" s="681"/>
      <c r="N85" s="682"/>
      <c r="O85" s="520">
        <v>1.4</v>
      </c>
      <c r="P85" s="636" t="s">
        <v>114</v>
      </c>
      <c r="Q85" s="636"/>
      <c r="R85" s="636"/>
      <c r="S85" s="636"/>
      <c r="T85" s="636"/>
      <c r="U85" s="636"/>
      <c r="V85" s="636"/>
      <c r="W85" s="636"/>
      <c r="X85" s="638" t="s">
        <v>189</v>
      </c>
      <c r="Y85" s="639"/>
      <c r="Z85" s="639"/>
      <c r="AA85" s="639"/>
      <c r="AB85" s="639"/>
      <c r="AC85" s="639"/>
      <c r="AD85" s="647" t="s">
        <v>188</v>
      </c>
      <c r="AE85" s="648"/>
      <c r="AF85" s="700"/>
      <c r="AG85" s="700"/>
      <c r="AH85" s="700"/>
      <c r="AI85" s="700"/>
      <c r="AJ85" s="700"/>
      <c r="AK85" s="703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</row>
    <row r="86" spans="1:37" s="171" customFormat="1" ht="12.75" customHeight="1" thickBot="1">
      <c r="A86" s="516" t="s">
        <v>120</v>
      </c>
      <c r="B86" s="244" t="s">
        <v>213</v>
      </c>
      <c r="C86" s="688" t="s">
        <v>261</v>
      </c>
      <c r="D86" s="688"/>
      <c r="E86" s="688"/>
      <c r="F86" s="688"/>
      <c r="G86" s="683" t="s">
        <v>296</v>
      </c>
      <c r="H86" s="683"/>
      <c r="I86" s="683"/>
      <c r="J86" s="680" t="s">
        <v>293</v>
      </c>
      <c r="K86" s="681"/>
      <c r="L86" s="681"/>
      <c r="M86" s="681"/>
      <c r="N86" s="682"/>
      <c r="O86" s="520">
        <v>2.1</v>
      </c>
      <c r="P86" s="636" t="s">
        <v>141</v>
      </c>
      <c r="Q86" s="636"/>
      <c r="R86" s="636"/>
      <c r="S86" s="636"/>
      <c r="T86" s="636"/>
      <c r="U86" s="636"/>
      <c r="V86" s="636"/>
      <c r="W86" s="636"/>
      <c r="X86" s="638" t="s">
        <v>222</v>
      </c>
      <c r="Y86" s="639"/>
      <c r="Z86" s="639"/>
      <c r="AA86" s="639"/>
      <c r="AB86" s="639"/>
      <c r="AC86" s="639"/>
      <c r="AD86" s="647" t="s">
        <v>223</v>
      </c>
      <c r="AE86" s="648"/>
      <c r="AF86" s="700" t="s">
        <v>311</v>
      </c>
      <c r="AG86" s="700"/>
      <c r="AH86" s="700"/>
      <c r="AI86" s="700"/>
      <c r="AJ86" s="700"/>
      <c r="AK86" s="703" t="s">
        <v>309</v>
      </c>
    </row>
    <row r="87" spans="1:37" s="171" customFormat="1" ht="12.75" customHeight="1" thickBot="1">
      <c r="A87" s="516" t="s">
        <v>121</v>
      </c>
      <c r="B87" s="244" t="s">
        <v>254</v>
      </c>
      <c r="C87" s="688" t="s">
        <v>261</v>
      </c>
      <c r="D87" s="688"/>
      <c r="E87" s="688"/>
      <c r="F87" s="688"/>
      <c r="G87" s="683" t="s">
        <v>297</v>
      </c>
      <c r="H87" s="683"/>
      <c r="I87" s="683"/>
      <c r="J87" s="680" t="s">
        <v>294</v>
      </c>
      <c r="K87" s="681"/>
      <c r="L87" s="681"/>
      <c r="M87" s="681"/>
      <c r="N87" s="682"/>
      <c r="O87" s="520">
        <v>2.2</v>
      </c>
      <c r="P87" s="636" t="s">
        <v>142</v>
      </c>
      <c r="Q87" s="636"/>
      <c r="R87" s="636"/>
      <c r="S87" s="636"/>
      <c r="T87" s="636"/>
      <c r="U87" s="636"/>
      <c r="V87" s="636"/>
      <c r="W87" s="636"/>
      <c r="X87" s="638" t="s">
        <v>304</v>
      </c>
      <c r="Y87" s="639"/>
      <c r="Z87" s="639"/>
      <c r="AA87" s="639"/>
      <c r="AB87" s="639"/>
      <c r="AC87" s="639"/>
      <c r="AD87" s="647" t="s">
        <v>306</v>
      </c>
      <c r="AE87" s="648"/>
      <c r="AF87" s="700"/>
      <c r="AG87" s="700"/>
      <c r="AH87" s="700"/>
      <c r="AI87" s="700"/>
      <c r="AJ87" s="700"/>
      <c r="AK87" s="703"/>
    </row>
    <row r="88" spans="1:37" s="171" customFormat="1" ht="12.75" customHeight="1" thickBot="1">
      <c r="A88" s="516" t="s">
        <v>122</v>
      </c>
      <c r="B88" s="244" t="s">
        <v>328</v>
      </c>
      <c r="C88" s="688" t="s">
        <v>298</v>
      </c>
      <c r="D88" s="688"/>
      <c r="E88" s="688"/>
      <c r="F88" s="688"/>
      <c r="G88" s="683" t="s">
        <v>296</v>
      </c>
      <c r="H88" s="683"/>
      <c r="I88" s="683"/>
      <c r="J88" s="680" t="s">
        <v>295</v>
      </c>
      <c r="K88" s="681"/>
      <c r="L88" s="681"/>
      <c r="M88" s="681"/>
      <c r="N88" s="682"/>
      <c r="O88" s="520">
        <v>2.3</v>
      </c>
      <c r="P88" s="636" t="s">
        <v>115</v>
      </c>
      <c r="Q88" s="636"/>
      <c r="R88" s="636"/>
      <c r="S88" s="636"/>
      <c r="T88" s="636"/>
      <c r="U88" s="636"/>
      <c r="V88" s="636"/>
      <c r="W88" s="636"/>
      <c r="X88" s="638" t="s">
        <v>305</v>
      </c>
      <c r="Y88" s="639"/>
      <c r="Z88" s="639"/>
      <c r="AA88" s="639"/>
      <c r="AB88" s="639"/>
      <c r="AC88" s="639"/>
      <c r="AD88" s="647" t="s">
        <v>307</v>
      </c>
      <c r="AE88" s="648"/>
      <c r="AF88" s="700"/>
      <c r="AG88" s="700"/>
      <c r="AH88" s="700"/>
      <c r="AI88" s="700"/>
      <c r="AJ88" s="700"/>
      <c r="AK88" s="703"/>
    </row>
    <row r="89" spans="1:37" s="171" customFormat="1" ht="13.5" customHeight="1" thickBot="1">
      <c r="A89" s="516" t="s">
        <v>123</v>
      </c>
      <c r="B89" s="244"/>
      <c r="C89" s="688"/>
      <c r="D89" s="688"/>
      <c r="E89" s="688"/>
      <c r="F89" s="688"/>
      <c r="G89" s="683"/>
      <c r="H89" s="683"/>
      <c r="I89" s="683"/>
      <c r="J89" s="680"/>
      <c r="K89" s="681"/>
      <c r="L89" s="681"/>
      <c r="M89" s="681"/>
      <c r="N89" s="682"/>
      <c r="O89" s="520">
        <v>3.1</v>
      </c>
      <c r="P89" s="636" t="s">
        <v>143</v>
      </c>
      <c r="Q89" s="636"/>
      <c r="R89" s="636"/>
      <c r="S89" s="636"/>
      <c r="T89" s="636"/>
      <c r="U89" s="636"/>
      <c r="V89" s="636"/>
      <c r="W89" s="636"/>
      <c r="X89" s="638" t="s">
        <v>243</v>
      </c>
      <c r="Y89" s="639"/>
      <c r="Z89" s="639"/>
      <c r="AA89" s="639"/>
      <c r="AB89" s="639"/>
      <c r="AC89" s="639"/>
      <c r="AD89" s="647" t="s">
        <v>244</v>
      </c>
      <c r="AE89" s="648"/>
      <c r="AF89" s="700"/>
      <c r="AG89" s="700"/>
      <c r="AH89" s="700"/>
      <c r="AI89" s="700"/>
      <c r="AJ89" s="700"/>
      <c r="AK89" s="703"/>
    </row>
    <row r="90" spans="1:37" s="171" customFormat="1" ht="13.5" customHeight="1" thickBot="1">
      <c r="A90" s="516" t="s">
        <v>124</v>
      </c>
      <c r="B90" s="244"/>
      <c r="C90" s="688"/>
      <c r="D90" s="688"/>
      <c r="E90" s="688"/>
      <c r="F90" s="688"/>
      <c r="G90" s="683"/>
      <c r="H90" s="683"/>
      <c r="I90" s="683"/>
      <c r="J90" s="680"/>
      <c r="K90" s="681"/>
      <c r="L90" s="681"/>
      <c r="M90" s="681"/>
      <c r="N90" s="682"/>
      <c r="O90" s="520">
        <v>3.2</v>
      </c>
      <c r="P90" s="636" t="s">
        <v>144</v>
      </c>
      <c r="Q90" s="636"/>
      <c r="R90" s="636"/>
      <c r="S90" s="636"/>
      <c r="T90" s="636"/>
      <c r="U90" s="636"/>
      <c r="V90" s="636"/>
      <c r="W90" s="636"/>
      <c r="X90" s="638" t="s">
        <v>193</v>
      </c>
      <c r="Y90" s="639"/>
      <c r="Z90" s="639"/>
      <c r="AA90" s="639"/>
      <c r="AB90" s="639"/>
      <c r="AC90" s="639"/>
      <c r="AD90" s="647" t="s">
        <v>194</v>
      </c>
      <c r="AE90" s="648"/>
      <c r="AF90" s="700" t="s">
        <v>312</v>
      </c>
      <c r="AG90" s="700"/>
      <c r="AH90" s="700"/>
      <c r="AI90" s="700"/>
      <c r="AJ90" s="700"/>
      <c r="AK90" s="703" t="s">
        <v>302</v>
      </c>
    </row>
    <row r="91" spans="1:37" s="171" customFormat="1" ht="13.5" customHeight="1" thickBot="1">
      <c r="A91" s="516" t="s">
        <v>125</v>
      </c>
      <c r="B91" s="244"/>
      <c r="C91" s="688"/>
      <c r="D91" s="688"/>
      <c r="E91" s="688"/>
      <c r="F91" s="688"/>
      <c r="G91" s="683"/>
      <c r="H91" s="683"/>
      <c r="I91" s="683"/>
      <c r="J91" s="680"/>
      <c r="K91" s="681"/>
      <c r="L91" s="681"/>
      <c r="M91" s="681"/>
      <c r="N91" s="682"/>
      <c r="O91" s="520">
        <v>3.3</v>
      </c>
      <c r="P91" s="636" t="s">
        <v>116</v>
      </c>
      <c r="Q91" s="636"/>
      <c r="R91" s="636"/>
      <c r="S91" s="636"/>
      <c r="T91" s="636"/>
      <c r="U91" s="636"/>
      <c r="V91" s="636"/>
      <c r="W91" s="636"/>
      <c r="X91" s="638" t="s">
        <v>137</v>
      </c>
      <c r="Y91" s="639"/>
      <c r="Z91" s="639"/>
      <c r="AA91" s="639"/>
      <c r="AB91" s="639"/>
      <c r="AC91" s="639" t="s">
        <v>138</v>
      </c>
      <c r="AD91" s="647" t="s">
        <v>138</v>
      </c>
      <c r="AE91" s="647" t="s">
        <v>138</v>
      </c>
      <c r="AF91" s="700"/>
      <c r="AG91" s="700"/>
      <c r="AH91" s="700"/>
      <c r="AI91" s="700"/>
      <c r="AJ91" s="700"/>
      <c r="AK91" s="703"/>
    </row>
    <row r="92" spans="1:37" s="171" customFormat="1" ht="13.5" customHeight="1" thickBot="1">
      <c r="A92" s="516" t="s">
        <v>126</v>
      </c>
      <c r="B92" s="244"/>
      <c r="C92" s="688"/>
      <c r="D92" s="688"/>
      <c r="E92" s="688"/>
      <c r="F92" s="688"/>
      <c r="G92" s="683" t="s">
        <v>173</v>
      </c>
      <c r="H92" s="683"/>
      <c r="I92" s="683"/>
      <c r="J92" s="680"/>
      <c r="K92" s="681"/>
      <c r="L92" s="681"/>
      <c r="M92" s="681"/>
      <c r="N92" s="682"/>
      <c r="O92" s="520">
        <v>4</v>
      </c>
      <c r="P92" s="636" t="s">
        <v>110</v>
      </c>
      <c r="Q92" s="636"/>
      <c r="R92" s="636"/>
      <c r="S92" s="636"/>
      <c r="T92" s="636"/>
      <c r="U92" s="636"/>
      <c r="V92" s="636"/>
      <c r="W92" s="636"/>
      <c r="X92" s="638" t="s">
        <v>190</v>
      </c>
      <c r="Y92" s="639"/>
      <c r="Z92" s="639"/>
      <c r="AA92" s="639"/>
      <c r="AB92" s="639"/>
      <c r="AC92" s="639" t="s">
        <v>191</v>
      </c>
      <c r="AD92" s="647" t="s">
        <v>191</v>
      </c>
      <c r="AE92" s="647" t="s">
        <v>191</v>
      </c>
      <c r="AF92" s="700"/>
      <c r="AG92" s="700"/>
      <c r="AH92" s="700"/>
      <c r="AI92" s="700"/>
      <c r="AJ92" s="700"/>
      <c r="AK92" s="703"/>
    </row>
    <row r="93" spans="1:37" ht="13.5" customHeight="1" thickBot="1">
      <c r="A93" s="542" t="s">
        <v>127</v>
      </c>
      <c r="B93" s="543"/>
      <c r="C93" s="697"/>
      <c r="D93" s="697"/>
      <c r="E93" s="697"/>
      <c r="F93" s="697"/>
      <c r="G93" s="698"/>
      <c r="H93" s="698"/>
      <c r="I93" s="698"/>
      <c r="J93" s="680"/>
      <c r="K93" s="681"/>
      <c r="L93" s="681"/>
      <c r="M93" s="681"/>
      <c r="N93" s="682"/>
      <c r="O93" s="521">
        <v>0</v>
      </c>
      <c r="P93" s="637" t="s">
        <v>217</v>
      </c>
      <c r="Q93" s="637"/>
      <c r="R93" s="637"/>
      <c r="S93" s="637"/>
      <c r="T93" s="637"/>
      <c r="U93" s="637"/>
      <c r="V93" s="637"/>
      <c r="W93" s="637"/>
      <c r="X93" s="633" t="s">
        <v>199</v>
      </c>
      <c r="Y93" s="634"/>
      <c r="Z93" s="634"/>
      <c r="AA93" s="634"/>
      <c r="AB93" s="634"/>
      <c r="AC93" s="634"/>
      <c r="AD93" s="635" t="s">
        <v>297</v>
      </c>
      <c r="AE93" s="635"/>
      <c r="AF93" s="701"/>
      <c r="AG93" s="701"/>
      <c r="AH93" s="701"/>
      <c r="AI93" s="701"/>
      <c r="AJ93" s="701"/>
      <c r="AK93" s="704"/>
    </row>
    <row r="94" spans="1:37" ht="18.75">
      <c r="A94" s="560"/>
      <c r="B94" s="561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4"/>
      <c r="N94" s="174"/>
      <c r="O94" s="175"/>
      <c r="P94" s="174"/>
      <c r="Q94" s="174"/>
      <c r="R94" s="523" t="str">
        <f>IF('1-Plan'!$R$10,"&lt;USD&gt;","&lt;EUR&gt;")</f>
        <v>&lt;USD&gt;</v>
      </c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3"/>
      <c r="AE94" s="173"/>
      <c r="AF94" s="174"/>
      <c r="AG94" s="174"/>
      <c r="AH94" s="174"/>
      <c r="AI94" s="174"/>
      <c r="AJ94" s="174"/>
      <c r="AK94" s="173"/>
    </row>
    <row r="95" spans="1:2" ht="15">
      <c r="A95" s="508"/>
      <c r="B95" s="507"/>
    </row>
    <row r="96" spans="1:2" ht="12.75" customHeight="1">
      <c r="A96" s="508"/>
      <c r="B96" s="507"/>
    </row>
    <row r="97" spans="1:2" ht="13.5" customHeight="1">
      <c r="A97" s="508"/>
      <c r="B97" s="509"/>
    </row>
    <row r="98" ht="12.75" customHeight="1"/>
    <row r="99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mergeCells count="97">
    <mergeCell ref="AF90:AJ93"/>
    <mergeCell ref="AK82:AK85"/>
    <mergeCell ref="AK86:AK89"/>
    <mergeCell ref="AK90:AK93"/>
    <mergeCell ref="C87:F87"/>
    <mergeCell ref="C88:F88"/>
    <mergeCell ref="AF82:AJ85"/>
    <mergeCell ref="AF86:AJ89"/>
    <mergeCell ref="J85:N85"/>
    <mergeCell ref="C82:F83"/>
    <mergeCell ref="G82:I83"/>
    <mergeCell ref="X83:AC83"/>
    <mergeCell ref="X84:AC84"/>
    <mergeCell ref="P87:W87"/>
    <mergeCell ref="C93:F93"/>
    <mergeCell ref="J88:N88"/>
    <mergeCell ref="J87:N87"/>
    <mergeCell ref="G92:I92"/>
    <mergeCell ref="G93:I93"/>
    <mergeCell ref="C91:F91"/>
    <mergeCell ref="J89:N89"/>
    <mergeCell ref="J90:N90"/>
    <mergeCell ref="J91:N91"/>
    <mergeCell ref="G90:I90"/>
    <mergeCell ref="A82:A83"/>
    <mergeCell ref="B82:B83"/>
    <mergeCell ref="G89:I89"/>
    <mergeCell ref="E75:F75"/>
    <mergeCell ref="G86:I86"/>
    <mergeCell ref="G87:I87"/>
    <mergeCell ref="G88:I88"/>
    <mergeCell ref="G77:H77"/>
    <mergeCell ref="C86:F86"/>
    <mergeCell ref="C84:F84"/>
    <mergeCell ref="J92:N92"/>
    <mergeCell ref="C89:F89"/>
    <mergeCell ref="G75:I75"/>
    <mergeCell ref="C90:F90"/>
    <mergeCell ref="J84:N84"/>
    <mergeCell ref="C92:F92"/>
    <mergeCell ref="C85:F85"/>
    <mergeCell ref="G84:I84"/>
    <mergeCell ref="G85:I85"/>
    <mergeCell ref="G79:H79"/>
    <mergeCell ref="J93:N93"/>
    <mergeCell ref="G91:I91"/>
    <mergeCell ref="A68:V68"/>
    <mergeCell ref="K74:V74"/>
    <mergeCell ref="P86:W86"/>
    <mergeCell ref="P88:W88"/>
    <mergeCell ref="A78:B78"/>
    <mergeCell ref="P92:W92"/>
    <mergeCell ref="G78:H78"/>
    <mergeCell ref="J86:N86"/>
    <mergeCell ref="Y74:AJ74"/>
    <mergeCell ref="J82:N83"/>
    <mergeCell ref="C75:D75"/>
    <mergeCell ref="A75:B76"/>
    <mergeCell ref="A81:N81"/>
    <mergeCell ref="X81:AC81"/>
    <mergeCell ref="A79:B79"/>
    <mergeCell ref="O81:W81"/>
    <mergeCell ref="A77:B77"/>
    <mergeCell ref="G76:H76"/>
    <mergeCell ref="X87:AC87"/>
    <mergeCell ref="X82:AC82"/>
    <mergeCell ref="P82:W82"/>
    <mergeCell ref="AD86:AE86"/>
    <mergeCell ref="AD87:AE87"/>
    <mergeCell ref="X85:AC85"/>
    <mergeCell ref="X86:AC86"/>
    <mergeCell ref="X89:AC89"/>
    <mergeCell ref="X90:AC90"/>
    <mergeCell ref="X91:AC91"/>
    <mergeCell ref="P90:W90"/>
    <mergeCell ref="P89:W89"/>
    <mergeCell ref="P91:W91"/>
    <mergeCell ref="AF81:AJ81"/>
    <mergeCell ref="AD82:AE82"/>
    <mergeCell ref="AD83:AE83"/>
    <mergeCell ref="AD92:AE92"/>
    <mergeCell ref="AD88:AE88"/>
    <mergeCell ref="AD89:AE89"/>
    <mergeCell ref="AD90:AE90"/>
    <mergeCell ref="AD91:AE91"/>
    <mergeCell ref="AD84:AE84"/>
    <mergeCell ref="AD85:AE85"/>
    <mergeCell ref="D3:E3"/>
    <mergeCell ref="X93:AC93"/>
    <mergeCell ref="AD93:AE93"/>
    <mergeCell ref="P83:W83"/>
    <mergeCell ref="P84:W84"/>
    <mergeCell ref="P85:W85"/>
    <mergeCell ref="P93:W93"/>
    <mergeCell ref="X92:AC92"/>
    <mergeCell ref="X88:AC88"/>
    <mergeCell ref="AD81:AE81"/>
  </mergeCells>
  <dataValidations count="1">
    <dataValidation type="list" allowBlank="1" showInputMessage="1" showErrorMessage="1" promptTitle="Weapon Scientist Code" prompt="0 - non-weapon scientist&#10;1.1 nuclear Mass Destruction Weapons&#10;1.2 chemical MDW&#10;1.3 bacteriological MDW &#10;1.4 other MDW&#10;2.1 missile technologies&#10;2.2 guiding systems&#10;2.3 other&#10;3.1 recognition systems&#10;3.2 interception systems&#10;3.3 other&#10;4 other weapons" errorTitle="WRONG!" error="Try again." sqref="F5:F67">
      <formula1>$O$82:$O$93</formula1>
    </dataValidation>
  </dataValidations>
  <printOptions horizontalCentered="1"/>
  <pageMargins left="0.22" right="0.2" top="0.36" bottom="0.53" header="0.3" footer="0.28"/>
  <pageSetup fitToWidth="2" horizontalDpi="600" verticalDpi="600" orientation="landscape" paperSize="9" scale="63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K73"/>
  <sheetViews>
    <sheetView view="pageBreakPreview" zoomScale="75" zoomScaleNormal="50" zoomScaleSheetLayoutView="75" workbookViewId="0" topLeftCell="A1">
      <selection activeCell="H15" sqref="H15"/>
    </sheetView>
  </sheetViews>
  <sheetFormatPr defaultColWidth="9.140625" defaultRowHeight="12.75" outlineLevelRow="1"/>
  <cols>
    <col min="1" max="2" width="4.421875" style="1" customWidth="1"/>
    <col min="3" max="3" width="35.421875" style="1" customWidth="1"/>
    <col min="4" max="6" width="6.8515625" style="3" customWidth="1"/>
    <col min="7" max="7" width="41.28125" style="1" customWidth="1"/>
    <col min="8" max="8" width="5.8515625" style="3" customWidth="1"/>
    <col min="9" max="9" width="6.421875" style="3" customWidth="1"/>
    <col min="10" max="10" width="5.8515625" style="3" customWidth="1"/>
    <col min="11" max="11" width="6.140625" style="3" customWidth="1"/>
    <col min="12" max="12" width="6.28125" style="3" customWidth="1"/>
    <col min="13" max="13" width="5.7109375" style="3" customWidth="1"/>
    <col min="14" max="16" width="5.421875" style="3" customWidth="1"/>
    <col min="17" max="17" width="5.8515625" style="3" customWidth="1"/>
    <col min="18" max="19" width="5.7109375" style="3" customWidth="1"/>
    <col min="20" max="20" width="10.140625" style="1" customWidth="1"/>
    <col min="21" max="16384" width="9.140625" style="1" customWidth="1"/>
  </cols>
  <sheetData>
    <row r="1" spans="2:63" ht="15.75">
      <c r="B1" s="89" t="s">
        <v>275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</row>
    <row r="2" spans="2:63" ht="11.25" customHeight="1" thickBot="1">
      <c r="B2" s="19"/>
      <c r="C2" s="19"/>
      <c r="D2" s="496" t="s">
        <v>270</v>
      </c>
      <c r="E2" s="496" t="s">
        <v>291</v>
      </c>
      <c r="F2" s="496" t="s">
        <v>332</v>
      </c>
      <c r="G2" s="19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1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63" s="2" customFormat="1" ht="18" customHeight="1" thickBot="1">
      <c r="A3" s="130" t="s">
        <v>2</v>
      </c>
      <c r="B3" s="130" t="s">
        <v>2</v>
      </c>
      <c r="C3" s="130" t="s">
        <v>43</v>
      </c>
      <c r="D3" s="510" t="s">
        <v>19</v>
      </c>
      <c r="E3" s="511" t="s">
        <v>268</v>
      </c>
      <c r="F3" s="540" t="s">
        <v>267</v>
      </c>
      <c r="G3" s="130" t="s">
        <v>44</v>
      </c>
      <c r="H3" s="130" t="s">
        <v>4</v>
      </c>
      <c r="I3" s="130" t="s">
        <v>5</v>
      </c>
      <c r="J3" s="130" t="s">
        <v>6</v>
      </c>
      <c r="K3" s="130" t="s">
        <v>7</v>
      </c>
      <c r="L3" s="130" t="s">
        <v>8</v>
      </c>
      <c r="M3" s="130" t="s">
        <v>9</v>
      </c>
      <c r="N3" s="130" t="s">
        <v>10</v>
      </c>
      <c r="O3" s="130" t="s">
        <v>11</v>
      </c>
      <c r="P3" s="130" t="s">
        <v>12</v>
      </c>
      <c r="Q3" s="130" t="s">
        <v>13</v>
      </c>
      <c r="R3" s="130" t="s">
        <v>14</v>
      </c>
      <c r="S3" s="130" t="s">
        <v>15</v>
      </c>
      <c r="T3" s="130" t="s">
        <v>29</v>
      </c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</row>
    <row r="4" spans="1:63" ht="13.5" thickBot="1">
      <c r="A4" s="148"/>
      <c r="B4" s="149" t="s">
        <v>45</v>
      </c>
      <c r="C4" s="149"/>
      <c r="D4" s="149"/>
      <c r="E4" s="149"/>
      <c r="F4" s="149"/>
      <c r="G4" s="149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1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ht="12.75">
      <c r="A5" s="452">
        <v>1</v>
      </c>
      <c r="B5" s="453"/>
      <c r="C5" s="454"/>
      <c r="D5" s="455">
        <v>1</v>
      </c>
      <c r="E5" s="455"/>
      <c r="F5" s="455"/>
      <c r="G5" s="454"/>
      <c r="H5" s="26">
        <v>1</v>
      </c>
      <c r="I5" s="27">
        <v>2</v>
      </c>
      <c r="J5" s="27">
        <v>3</v>
      </c>
      <c r="K5" s="27">
        <v>4</v>
      </c>
      <c r="L5" s="27">
        <v>5</v>
      </c>
      <c r="M5" s="27">
        <v>6</v>
      </c>
      <c r="N5" s="27">
        <v>7</v>
      </c>
      <c r="O5" s="27">
        <v>8</v>
      </c>
      <c r="P5" s="27">
        <v>9</v>
      </c>
      <c r="Q5" s="27">
        <v>10</v>
      </c>
      <c r="R5" s="27">
        <v>11</v>
      </c>
      <c r="S5" s="27">
        <v>12</v>
      </c>
      <c r="T5" s="434">
        <f aca="true" t="shared" si="0" ref="T5:T35">SUM(H5:S5)</f>
        <v>78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</row>
    <row r="6" spans="1:63" ht="12.75">
      <c r="A6" s="452">
        <v>2</v>
      </c>
      <c r="B6" s="453"/>
      <c r="C6" s="454"/>
      <c r="D6" s="455"/>
      <c r="E6" s="455"/>
      <c r="F6" s="455"/>
      <c r="G6" s="454"/>
      <c r="H6" s="26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435">
        <f t="shared" si="0"/>
        <v>0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1:63" ht="12.75">
      <c r="A7" s="452">
        <v>3</v>
      </c>
      <c r="B7" s="453"/>
      <c r="C7" s="454"/>
      <c r="D7" s="455"/>
      <c r="E7" s="455"/>
      <c r="F7" s="455"/>
      <c r="G7" s="454"/>
      <c r="H7" s="26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435">
        <f t="shared" si="0"/>
        <v>0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63" ht="12.75">
      <c r="A8" s="452">
        <v>4</v>
      </c>
      <c r="B8" s="453"/>
      <c r="C8" s="454"/>
      <c r="D8" s="455"/>
      <c r="E8" s="455"/>
      <c r="F8" s="455"/>
      <c r="G8" s="454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435">
        <f t="shared" si="0"/>
        <v>0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63" ht="13.5" thickBot="1">
      <c r="A9" s="452">
        <v>5</v>
      </c>
      <c r="B9" s="453"/>
      <c r="C9" s="454"/>
      <c r="D9" s="455"/>
      <c r="E9" s="455"/>
      <c r="F9" s="455"/>
      <c r="G9" s="454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456"/>
      <c r="T9" s="435">
        <f t="shared" si="0"/>
        <v>0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ht="13.5" thickBot="1">
      <c r="A10" s="148"/>
      <c r="B10" s="149" t="s">
        <v>46</v>
      </c>
      <c r="C10" s="492"/>
      <c r="D10" s="492"/>
      <c r="E10" s="492"/>
      <c r="F10" s="492"/>
      <c r="G10" s="492"/>
      <c r="H10" s="493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5"/>
      <c r="T10" s="436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63" ht="12.75">
      <c r="A11" s="457">
        <v>1</v>
      </c>
      <c r="B11" s="118" t="s">
        <v>171</v>
      </c>
      <c r="D11" s="497"/>
      <c r="E11" s="498"/>
      <c r="F11" s="498"/>
      <c r="G11" s="458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434">
        <f t="shared" si="0"/>
        <v>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63" ht="12.75">
      <c r="A12" s="459"/>
      <c r="B12" s="460">
        <v>1.1</v>
      </c>
      <c r="C12" s="603" t="s">
        <v>341</v>
      </c>
      <c r="D12" s="603">
        <v>1</v>
      </c>
      <c r="E12" s="603"/>
      <c r="F12" s="603"/>
      <c r="G12" s="603" t="s">
        <v>342</v>
      </c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435">
        <f t="shared" si="0"/>
        <v>0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63" ht="12.75">
      <c r="A13" s="459"/>
      <c r="B13" s="460">
        <v>1.2</v>
      </c>
      <c r="C13" s="603"/>
      <c r="D13" s="603"/>
      <c r="E13" s="603"/>
      <c r="F13" s="603"/>
      <c r="G13" s="603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435">
        <f t="shared" si="0"/>
        <v>0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1:63" ht="12.75">
      <c r="A14" s="459"/>
      <c r="B14" s="460">
        <v>1.3</v>
      </c>
      <c r="C14" s="603"/>
      <c r="D14" s="603"/>
      <c r="E14" s="603"/>
      <c r="F14" s="603"/>
      <c r="G14" s="603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435">
        <f t="shared" si="0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63" ht="12.75">
      <c r="A15" s="459">
        <v>2</v>
      </c>
      <c r="B15" s="461" t="s">
        <v>172</v>
      </c>
      <c r="D15" s="499"/>
      <c r="E15" s="499"/>
      <c r="F15" s="499"/>
      <c r="G15" s="461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435">
        <f t="shared" si="0"/>
        <v>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</row>
    <row r="16" spans="1:63" ht="12.75">
      <c r="A16" s="459"/>
      <c r="B16" s="460">
        <v>2.1</v>
      </c>
      <c r="C16" s="603"/>
      <c r="D16" s="603"/>
      <c r="E16" s="603"/>
      <c r="F16" s="603"/>
      <c r="G16" s="603"/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435">
        <f t="shared" si="0"/>
        <v>0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1:63" ht="12.75">
      <c r="A17" s="459"/>
      <c r="B17" s="460">
        <v>2.2</v>
      </c>
      <c r="C17" s="603"/>
      <c r="D17" s="603"/>
      <c r="E17" s="603"/>
      <c r="F17" s="603"/>
      <c r="G17" s="603"/>
      <c r="H17" s="2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435">
        <f t="shared" si="0"/>
        <v>0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1:63" ht="12.75">
      <c r="A18" s="459"/>
      <c r="B18" s="460">
        <v>2.3</v>
      </c>
      <c r="C18" s="603" t="s">
        <v>173</v>
      </c>
      <c r="D18" s="603"/>
      <c r="E18" s="603"/>
      <c r="F18" s="603"/>
      <c r="G18" s="603"/>
      <c r="H18" s="2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435">
        <f t="shared" si="0"/>
        <v>0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63" ht="12.75">
      <c r="A19" s="459">
        <v>3</v>
      </c>
      <c r="B19" s="461" t="s">
        <v>174</v>
      </c>
      <c r="D19" s="499"/>
      <c r="E19" s="499"/>
      <c r="F19" s="499"/>
      <c r="G19" s="461"/>
      <c r="H19" s="2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435">
        <f t="shared" si="0"/>
        <v>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63" ht="12.75">
      <c r="A20" s="459"/>
      <c r="B20" s="460">
        <v>3.1</v>
      </c>
      <c r="C20" s="603"/>
      <c r="D20" s="603"/>
      <c r="E20" s="603"/>
      <c r="F20" s="603"/>
      <c r="G20" s="603"/>
      <c r="H20" s="26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456"/>
      <c r="T20" s="435">
        <f t="shared" si="0"/>
        <v>0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63" ht="12.75">
      <c r="A21" s="459"/>
      <c r="B21" s="460">
        <v>3.2</v>
      </c>
      <c r="C21" s="603"/>
      <c r="D21" s="603"/>
      <c r="E21" s="603"/>
      <c r="F21" s="603"/>
      <c r="G21" s="603"/>
      <c r="H21" s="26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456"/>
      <c r="T21" s="435">
        <f t="shared" si="0"/>
        <v>0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63" ht="12.75">
      <c r="A22" s="459"/>
      <c r="B22" s="460">
        <v>3.3</v>
      </c>
      <c r="C22" s="603"/>
      <c r="D22" s="603"/>
      <c r="E22" s="603"/>
      <c r="F22" s="603"/>
      <c r="G22" s="603"/>
      <c r="H22" s="26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456"/>
      <c r="T22" s="435">
        <f t="shared" si="0"/>
        <v>0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</row>
    <row r="23" spans="1:63" ht="12.75">
      <c r="A23" s="459">
        <v>4</v>
      </c>
      <c r="B23" s="461" t="s">
        <v>221</v>
      </c>
      <c r="D23" s="499"/>
      <c r="E23" s="499"/>
      <c r="F23" s="499"/>
      <c r="G23" s="461"/>
      <c r="H23" s="26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456"/>
      <c r="T23" s="435">
        <f t="shared" si="0"/>
        <v>0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</row>
    <row r="24" spans="1:63" ht="12.75">
      <c r="A24" s="459"/>
      <c r="B24" s="460">
        <v>4.1</v>
      </c>
      <c r="C24" s="603" t="s">
        <v>340</v>
      </c>
      <c r="D24" s="603"/>
      <c r="E24" s="603"/>
      <c r="F24" s="603"/>
      <c r="G24" s="603"/>
      <c r="H24" s="26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456"/>
      <c r="T24" s="435">
        <f t="shared" si="0"/>
        <v>0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</row>
    <row r="25" spans="1:63" ht="12.75">
      <c r="A25" s="459"/>
      <c r="B25" s="460">
        <v>4.2</v>
      </c>
      <c r="C25" s="603"/>
      <c r="D25" s="603"/>
      <c r="E25" s="603"/>
      <c r="F25" s="603"/>
      <c r="G25" s="603"/>
      <c r="H25" s="26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456"/>
      <c r="T25" s="435">
        <f t="shared" si="0"/>
        <v>0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1:63" ht="12.75">
      <c r="A26" s="459"/>
      <c r="B26" s="460">
        <v>4.3</v>
      </c>
      <c r="C26" s="603"/>
      <c r="D26" s="603"/>
      <c r="E26" s="603"/>
      <c r="F26" s="603"/>
      <c r="G26" s="603"/>
      <c r="H26" s="26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456"/>
      <c r="T26" s="435">
        <f t="shared" si="0"/>
        <v>0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1:63" ht="12.75">
      <c r="A27" s="459">
        <v>5</v>
      </c>
      <c r="B27" s="461" t="s">
        <v>219</v>
      </c>
      <c r="D27" s="499"/>
      <c r="E27" s="499"/>
      <c r="F27" s="499"/>
      <c r="G27" s="461"/>
      <c r="H27" s="26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456"/>
      <c r="T27" s="435">
        <f t="shared" si="0"/>
        <v>0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8" spans="1:63" ht="12.75">
      <c r="A28" s="459"/>
      <c r="B28" s="460">
        <v>5.1</v>
      </c>
      <c r="C28" s="603"/>
      <c r="D28" s="603"/>
      <c r="E28" s="603"/>
      <c r="F28" s="603"/>
      <c r="G28" s="603"/>
      <c r="H28" s="26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456"/>
      <c r="T28" s="435">
        <f t="shared" si="0"/>
        <v>0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</row>
    <row r="29" spans="1:63" ht="12.75">
      <c r="A29" s="459"/>
      <c r="B29" s="460">
        <v>5.2</v>
      </c>
      <c r="C29" s="603"/>
      <c r="D29" s="603"/>
      <c r="E29" s="603"/>
      <c r="F29" s="603"/>
      <c r="G29" s="603"/>
      <c r="H29" s="26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456"/>
      <c r="T29" s="435">
        <f t="shared" si="0"/>
        <v>0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</row>
    <row r="30" spans="1:63" ht="12.75">
      <c r="A30" s="459"/>
      <c r="B30" s="460">
        <v>5.3</v>
      </c>
      <c r="C30" s="603"/>
      <c r="D30" s="603"/>
      <c r="E30" s="603"/>
      <c r="F30" s="603"/>
      <c r="G30" s="603"/>
      <c r="H30" s="26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456"/>
      <c r="T30" s="435">
        <f t="shared" si="0"/>
        <v>0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</row>
    <row r="31" spans="1:63" ht="13.5" thickBot="1">
      <c r="A31" s="459"/>
      <c r="B31" s="462"/>
      <c r="C31" s="603"/>
      <c r="D31" s="603"/>
      <c r="E31" s="603"/>
      <c r="F31" s="603"/>
      <c r="G31" s="603"/>
      <c r="H31" s="26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456"/>
      <c r="T31" s="435">
        <f t="shared" si="0"/>
        <v>0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</row>
    <row r="32" spans="1:63" ht="13.5" thickBot="1">
      <c r="A32" s="148"/>
      <c r="B32" s="491" t="s">
        <v>47</v>
      </c>
      <c r="C32" s="152"/>
      <c r="D32" s="152"/>
      <c r="E32" s="152"/>
      <c r="F32" s="152"/>
      <c r="G32" s="152"/>
      <c r="H32" s="153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  <c r="T32" s="437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</row>
    <row r="33" spans="1:63" ht="12.75">
      <c r="A33" s="459">
        <v>1</v>
      </c>
      <c r="B33" s="463"/>
      <c r="C33" s="464"/>
      <c r="D33" s="465">
        <v>1</v>
      </c>
      <c r="E33" s="465"/>
      <c r="F33" s="465"/>
      <c r="G33" s="464"/>
      <c r="H33" s="26">
        <v>1</v>
      </c>
      <c r="I33" s="27">
        <v>2</v>
      </c>
      <c r="J33" s="27">
        <v>3</v>
      </c>
      <c r="K33" s="27">
        <v>4</v>
      </c>
      <c r="L33" s="27">
        <v>5</v>
      </c>
      <c r="M33" s="27">
        <v>6</v>
      </c>
      <c r="N33" s="27">
        <v>7</v>
      </c>
      <c r="O33" s="27">
        <v>8</v>
      </c>
      <c r="P33" s="27">
        <v>9</v>
      </c>
      <c r="Q33" s="27">
        <v>0</v>
      </c>
      <c r="R33" s="27">
        <v>11</v>
      </c>
      <c r="S33" s="27">
        <v>12</v>
      </c>
      <c r="T33" s="434">
        <f t="shared" si="0"/>
        <v>68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</row>
    <row r="34" spans="1:63" ht="12.75">
      <c r="A34" s="459">
        <v>2</v>
      </c>
      <c r="B34" s="466"/>
      <c r="C34" s="454"/>
      <c r="D34" s="455"/>
      <c r="E34" s="455"/>
      <c r="F34" s="455"/>
      <c r="G34" s="454"/>
      <c r="H34" s="26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435">
        <f t="shared" si="0"/>
        <v>0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</row>
    <row r="35" spans="1:63" ht="13.5" thickBot="1">
      <c r="A35" s="467">
        <v>3</v>
      </c>
      <c r="B35" s="468"/>
      <c r="C35" s="469"/>
      <c r="D35" s="470"/>
      <c r="E35" s="470"/>
      <c r="F35" s="470"/>
      <c r="G35" s="469"/>
      <c r="H35" s="471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3"/>
      <c r="T35" s="438">
        <f t="shared" si="0"/>
        <v>0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</row>
    <row r="36" spans="2:63" ht="13.5" thickBot="1">
      <c r="B36" s="11"/>
      <c r="C36" s="11"/>
      <c r="D36" s="12"/>
      <c r="E36" s="12"/>
      <c r="F36" s="12"/>
      <c r="G36" s="11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39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</row>
    <row r="37" spans="2:63" s="474" customFormat="1" ht="13.5" hidden="1" outlineLevel="1" thickBot="1">
      <c r="B37" s="12"/>
      <c r="C37" s="482"/>
      <c r="D37" s="55">
        <v>1</v>
      </c>
      <c r="E37" s="55"/>
      <c r="F37" s="55"/>
      <c r="G37" s="475" t="s">
        <v>48</v>
      </c>
      <c r="H37" s="476">
        <f>ROUND(SUMIF($D5:$D9,"1",H5:H9),0)</f>
        <v>1</v>
      </c>
      <c r="I37" s="476">
        <f aca="true" t="shared" si="1" ref="I37:S37">ROUND(SUMIF($D5:$D9,"1",I5:I9),0)</f>
        <v>2</v>
      </c>
      <c r="J37" s="476">
        <f t="shared" si="1"/>
        <v>3</v>
      </c>
      <c r="K37" s="476">
        <f t="shared" si="1"/>
        <v>4</v>
      </c>
      <c r="L37" s="476">
        <f t="shared" si="1"/>
        <v>5</v>
      </c>
      <c r="M37" s="476">
        <f t="shared" si="1"/>
        <v>6</v>
      </c>
      <c r="N37" s="476">
        <f t="shared" si="1"/>
        <v>7</v>
      </c>
      <c r="O37" s="476">
        <f t="shared" si="1"/>
        <v>8</v>
      </c>
      <c r="P37" s="476">
        <f t="shared" si="1"/>
        <v>9</v>
      </c>
      <c r="Q37" s="476">
        <f t="shared" si="1"/>
        <v>10</v>
      </c>
      <c r="R37" s="476">
        <f t="shared" si="1"/>
        <v>11</v>
      </c>
      <c r="S37" s="476">
        <f t="shared" si="1"/>
        <v>12</v>
      </c>
      <c r="T37" s="162">
        <f>SUM(H37:S37)</f>
        <v>78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</row>
    <row r="38" spans="2:63" s="474" customFormat="1" ht="13.5" hidden="1" outlineLevel="1" thickBot="1">
      <c r="B38" s="12"/>
      <c r="C38" s="483"/>
      <c r="D38" s="55">
        <v>2</v>
      </c>
      <c r="E38" s="55"/>
      <c r="F38" s="55"/>
      <c r="G38" s="477"/>
      <c r="H38" s="478">
        <f>ROUND(SUMIF($D5:$D9,"2",H5:H9),0)</f>
        <v>0</v>
      </c>
      <c r="I38" s="478">
        <f aca="true" t="shared" si="2" ref="I38:S38">ROUND(SUMIF($D5:$D9,"2",I5:I9),0)</f>
        <v>0</v>
      </c>
      <c r="J38" s="478">
        <f t="shared" si="2"/>
        <v>0</v>
      </c>
      <c r="K38" s="478">
        <f t="shared" si="2"/>
        <v>0</v>
      </c>
      <c r="L38" s="478">
        <f t="shared" si="2"/>
        <v>0</v>
      </c>
      <c r="M38" s="478">
        <f t="shared" si="2"/>
        <v>0</v>
      </c>
      <c r="N38" s="478">
        <f t="shared" si="2"/>
        <v>0</v>
      </c>
      <c r="O38" s="478">
        <f t="shared" si="2"/>
        <v>0</v>
      </c>
      <c r="P38" s="478">
        <f t="shared" si="2"/>
        <v>0</v>
      </c>
      <c r="Q38" s="478">
        <f t="shared" si="2"/>
        <v>0</v>
      </c>
      <c r="R38" s="478">
        <f t="shared" si="2"/>
        <v>0</v>
      </c>
      <c r="S38" s="478">
        <f t="shared" si="2"/>
        <v>0</v>
      </c>
      <c r="T38" s="163">
        <f>SUM(H38:S38)</f>
        <v>0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</row>
    <row r="39" spans="2:63" s="474" customFormat="1" ht="13.5" hidden="1" outlineLevel="1" thickBot="1">
      <c r="B39" s="12"/>
      <c r="C39" s="483"/>
      <c r="D39" s="55">
        <v>3</v>
      </c>
      <c r="E39" s="55"/>
      <c r="F39" s="55"/>
      <c r="G39" s="477"/>
      <c r="H39" s="478">
        <f>ROUND(SUMIF($D5:$D9,"3",H5:H9),0)</f>
        <v>0</v>
      </c>
      <c r="I39" s="478">
        <f aca="true" t="shared" si="3" ref="I39:S39">ROUND(SUMIF($D5:$D9,"3",I5:I9),0)</f>
        <v>0</v>
      </c>
      <c r="J39" s="478">
        <f t="shared" si="3"/>
        <v>0</v>
      </c>
      <c r="K39" s="478">
        <f t="shared" si="3"/>
        <v>0</v>
      </c>
      <c r="L39" s="478">
        <f t="shared" si="3"/>
        <v>0</v>
      </c>
      <c r="M39" s="478">
        <f t="shared" si="3"/>
        <v>0</v>
      </c>
      <c r="N39" s="478">
        <f t="shared" si="3"/>
        <v>0</v>
      </c>
      <c r="O39" s="478">
        <f t="shared" si="3"/>
        <v>0</v>
      </c>
      <c r="P39" s="478">
        <f t="shared" si="3"/>
        <v>0</v>
      </c>
      <c r="Q39" s="478">
        <f t="shared" si="3"/>
        <v>0</v>
      </c>
      <c r="R39" s="478">
        <f t="shared" si="3"/>
        <v>0</v>
      </c>
      <c r="S39" s="478">
        <f t="shared" si="3"/>
        <v>0</v>
      </c>
      <c r="T39" s="163">
        <f aca="true" t="shared" si="4" ref="T39:T56">SUM(H39:S39)</f>
        <v>0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</row>
    <row r="40" spans="2:63" s="474" customFormat="1" ht="14.25" customHeight="1" hidden="1" outlineLevel="1">
      <c r="B40" s="12"/>
      <c r="C40" s="483"/>
      <c r="D40" s="55">
        <v>4</v>
      </c>
      <c r="E40" s="55"/>
      <c r="F40" s="55"/>
      <c r="G40" s="477"/>
      <c r="H40" s="478">
        <f>ROUND(SUMIF($D5:$D9,"4",H5:H9),0)</f>
        <v>0</v>
      </c>
      <c r="I40" s="478">
        <f aca="true" t="shared" si="5" ref="I40:S40">ROUND(SUMIF($D5:$D9,"4",I5:I9),0)</f>
        <v>0</v>
      </c>
      <c r="J40" s="478">
        <f t="shared" si="5"/>
        <v>0</v>
      </c>
      <c r="K40" s="478">
        <f t="shared" si="5"/>
        <v>0</v>
      </c>
      <c r="L40" s="478">
        <f t="shared" si="5"/>
        <v>0</v>
      </c>
      <c r="M40" s="478">
        <f t="shared" si="5"/>
        <v>0</v>
      </c>
      <c r="N40" s="478">
        <f t="shared" si="5"/>
        <v>0</v>
      </c>
      <c r="O40" s="478">
        <f t="shared" si="5"/>
        <v>0</v>
      </c>
      <c r="P40" s="478">
        <f t="shared" si="5"/>
        <v>0</v>
      </c>
      <c r="Q40" s="478">
        <f t="shared" si="5"/>
        <v>0</v>
      </c>
      <c r="R40" s="478">
        <f t="shared" si="5"/>
        <v>0</v>
      </c>
      <c r="S40" s="478">
        <f t="shared" si="5"/>
        <v>0</v>
      </c>
      <c r="T40" s="163">
        <f t="shared" si="4"/>
        <v>0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</row>
    <row r="41" spans="2:63" s="474" customFormat="1" ht="13.5" hidden="1" outlineLevel="1" thickBot="1">
      <c r="B41" s="12"/>
      <c r="C41" s="484"/>
      <c r="D41" s="55"/>
      <c r="E41" s="55"/>
      <c r="F41" s="55"/>
      <c r="G41" s="73" t="s">
        <v>40</v>
      </c>
      <c r="H41" s="479">
        <f>SUM(H37:H40)</f>
        <v>1</v>
      </c>
      <c r="I41" s="479">
        <f aca="true" t="shared" si="6" ref="I41:S41">SUM(I37:I40)</f>
        <v>2</v>
      </c>
      <c r="J41" s="479">
        <f t="shared" si="6"/>
        <v>3</v>
      </c>
      <c r="K41" s="479">
        <f t="shared" si="6"/>
        <v>4</v>
      </c>
      <c r="L41" s="479">
        <f t="shared" si="6"/>
        <v>5</v>
      </c>
      <c r="M41" s="479">
        <f t="shared" si="6"/>
        <v>6</v>
      </c>
      <c r="N41" s="479">
        <f t="shared" si="6"/>
        <v>7</v>
      </c>
      <c r="O41" s="479">
        <f t="shared" si="6"/>
        <v>8</v>
      </c>
      <c r="P41" s="479">
        <f t="shared" si="6"/>
        <v>9</v>
      </c>
      <c r="Q41" s="479">
        <f t="shared" si="6"/>
        <v>10</v>
      </c>
      <c r="R41" s="479">
        <f t="shared" si="6"/>
        <v>11</v>
      </c>
      <c r="S41" s="479">
        <f t="shared" si="6"/>
        <v>12</v>
      </c>
      <c r="T41" s="163">
        <f t="shared" si="4"/>
        <v>78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</row>
    <row r="42" spans="2:63" s="474" customFormat="1" ht="12.75" customHeight="1" hidden="1" outlineLevel="1">
      <c r="B42" s="12"/>
      <c r="C42" s="482"/>
      <c r="D42" s="55">
        <v>1</v>
      </c>
      <c r="E42" s="55"/>
      <c r="F42" s="55"/>
      <c r="G42" s="477" t="s">
        <v>49</v>
      </c>
      <c r="H42" s="478">
        <f aca="true" t="shared" si="7" ref="H42:S42">ROUND(SUMIF($D11:$D31,"1",H11:H31),0)</f>
        <v>0</v>
      </c>
      <c r="I42" s="478">
        <f t="shared" si="7"/>
        <v>0</v>
      </c>
      <c r="J42" s="478">
        <f t="shared" si="7"/>
        <v>0</v>
      </c>
      <c r="K42" s="478">
        <f t="shared" si="7"/>
        <v>0</v>
      </c>
      <c r="L42" s="478">
        <f t="shared" si="7"/>
        <v>0</v>
      </c>
      <c r="M42" s="478">
        <f t="shared" si="7"/>
        <v>0</v>
      </c>
      <c r="N42" s="478">
        <f t="shared" si="7"/>
        <v>0</v>
      </c>
      <c r="O42" s="478">
        <f t="shared" si="7"/>
        <v>0</v>
      </c>
      <c r="P42" s="478">
        <f t="shared" si="7"/>
        <v>0</v>
      </c>
      <c r="Q42" s="478">
        <f t="shared" si="7"/>
        <v>0</v>
      </c>
      <c r="R42" s="478">
        <f t="shared" si="7"/>
        <v>0</v>
      </c>
      <c r="S42" s="478">
        <f t="shared" si="7"/>
        <v>0</v>
      </c>
      <c r="T42" s="163">
        <f t="shared" si="4"/>
        <v>0</v>
      </c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</row>
    <row r="43" spans="2:63" s="474" customFormat="1" ht="12.75" customHeight="1" hidden="1" outlineLevel="1">
      <c r="B43" s="12"/>
      <c r="C43" s="483"/>
      <c r="D43" s="55">
        <v>2</v>
      </c>
      <c r="E43" s="55"/>
      <c r="F43" s="55"/>
      <c r="G43" s="477"/>
      <c r="H43" s="478">
        <f aca="true" t="shared" si="8" ref="H43:S43">ROUND(SUMIF($D11:$D31,"2",H11:H31),0)</f>
        <v>0</v>
      </c>
      <c r="I43" s="478">
        <f t="shared" si="8"/>
        <v>0</v>
      </c>
      <c r="J43" s="478">
        <f t="shared" si="8"/>
        <v>0</v>
      </c>
      <c r="K43" s="478">
        <f t="shared" si="8"/>
        <v>0</v>
      </c>
      <c r="L43" s="478">
        <f t="shared" si="8"/>
        <v>0</v>
      </c>
      <c r="M43" s="478">
        <f t="shared" si="8"/>
        <v>0</v>
      </c>
      <c r="N43" s="478">
        <f t="shared" si="8"/>
        <v>0</v>
      </c>
      <c r="O43" s="478">
        <f t="shared" si="8"/>
        <v>0</v>
      </c>
      <c r="P43" s="478">
        <f t="shared" si="8"/>
        <v>0</v>
      </c>
      <c r="Q43" s="478">
        <f t="shared" si="8"/>
        <v>0</v>
      </c>
      <c r="R43" s="478">
        <f t="shared" si="8"/>
        <v>0</v>
      </c>
      <c r="S43" s="478">
        <f t="shared" si="8"/>
        <v>0</v>
      </c>
      <c r="T43" s="163">
        <f t="shared" si="4"/>
        <v>0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</row>
    <row r="44" spans="2:63" s="474" customFormat="1" ht="12.75" customHeight="1" hidden="1" outlineLevel="1">
      <c r="B44" s="12"/>
      <c r="C44" s="483"/>
      <c r="D44" s="55">
        <v>3</v>
      </c>
      <c r="E44" s="55"/>
      <c r="F44" s="55"/>
      <c r="G44" s="477"/>
      <c r="H44" s="478">
        <f aca="true" t="shared" si="9" ref="H44:S44">ROUND(SUMIF($D11:$D31,"3",H11:H31),0)</f>
        <v>0</v>
      </c>
      <c r="I44" s="478">
        <f t="shared" si="9"/>
        <v>0</v>
      </c>
      <c r="J44" s="478">
        <f t="shared" si="9"/>
        <v>0</v>
      </c>
      <c r="K44" s="478">
        <f t="shared" si="9"/>
        <v>0</v>
      </c>
      <c r="L44" s="478">
        <f t="shared" si="9"/>
        <v>0</v>
      </c>
      <c r="M44" s="478">
        <f t="shared" si="9"/>
        <v>0</v>
      </c>
      <c r="N44" s="478">
        <f t="shared" si="9"/>
        <v>0</v>
      </c>
      <c r="O44" s="478">
        <f t="shared" si="9"/>
        <v>0</v>
      </c>
      <c r="P44" s="478">
        <f t="shared" si="9"/>
        <v>0</v>
      </c>
      <c r="Q44" s="478">
        <f t="shared" si="9"/>
        <v>0</v>
      </c>
      <c r="R44" s="478">
        <f t="shared" si="9"/>
        <v>0</v>
      </c>
      <c r="S44" s="478">
        <f t="shared" si="9"/>
        <v>0</v>
      </c>
      <c r="T44" s="163">
        <f t="shared" si="4"/>
        <v>0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</row>
    <row r="45" spans="2:63" s="474" customFormat="1" ht="12.75" customHeight="1" hidden="1" outlineLevel="1">
      <c r="B45" s="12"/>
      <c r="C45" s="483"/>
      <c r="D45" s="55">
        <v>4</v>
      </c>
      <c r="E45" s="55"/>
      <c r="F45" s="55"/>
      <c r="G45" s="477"/>
      <c r="H45" s="478">
        <f aca="true" t="shared" si="10" ref="H45:S45">ROUND(SUMIF($D11:$D31,"4",H11:H31),0)</f>
        <v>0</v>
      </c>
      <c r="I45" s="478">
        <f t="shared" si="10"/>
        <v>0</v>
      </c>
      <c r="J45" s="478">
        <f t="shared" si="10"/>
        <v>0</v>
      </c>
      <c r="K45" s="478">
        <f t="shared" si="10"/>
        <v>0</v>
      </c>
      <c r="L45" s="478">
        <f t="shared" si="10"/>
        <v>0</v>
      </c>
      <c r="M45" s="478">
        <f t="shared" si="10"/>
        <v>0</v>
      </c>
      <c r="N45" s="478">
        <f t="shared" si="10"/>
        <v>0</v>
      </c>
      <c r="O45" s="478">
        <f t="shared" si="10"/>
        <v>0</v>
      </c>
      <c r="P45" s="478">
        <f t="shared" si="10"/>
        <v>0</v>
      </c>
      <c r="Q45" s="478">
        <f t="shared" si="10"/>
        <v>0</v>
      </c>
      <c r="R45" s="478">
        <f t="shared" si="10"/>
        <v>0</v>
      </c>
      <c r="S45" s="478">
        <f t="shared" si="10"/>
        <v>0</v>
      </c>
      <c r="T45" s="163">
        <f t="shared" si="4"/>
        <v>0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</row>
    <row r="46" spans="2:63" s="474" customFormat="1" ht="13.5" hidden="1" outlineLevel="1" thickBot="1">
      <c r="B46" s="12"/>
      <c r="C46" s="484"/>
      <c r="D46" s="55"/>
      <c r="E46" s="55"/>
      <c r="F46" s="55"/>
      <c r="G46" s="73" t="s">
        <v>40</v>
      </c>
      <c r="H46" s="479">
        <f>SUM(H42:H45)</f>
        <v>0</v>
      </c>
      <c r="I46" s="479">
        <f aca="true" t="shared" si="11" ref="I46:S46">SUM(I42:I45)</f>
        <v>0</v>
      </c>
      <c r="J46" s="479">
        <f t="shared" si="11"/>
        <v>0</v>
      </c>
      <c r="K46" s="479">
        <f t="shared" si="11"/>
        <v>0</v>
      </c>
      <c r="L46" s="479">
        <f t="shared" si="11"/>
        <v>0</v>
      </c>
      <c r="M46" s="479">
        <f t="shared" si="11"/>
        <v>0</v>
      </c>
      <c r="N46" s="479">
        <f t="shared" si="11"/>
        <v>0</v>
      </c>
      <c r="O46" s="479">
        <f t="shared" si="11"/>
        <v>0</v>
      </c>
      <c r="P46" s="479">
        <f t="shared" si="11"/>
        <v>0</v>
      </c>
      <c r="Q46" s="479">
        <f t="shared" si="11"/>
        <v>0</v>
      </c>
      <c r="R46" s="479">
        <f t="shared" si="11"/>
        <v>0</v>
      </c>
      <c r="S46" s="479">
        <f t="shared" si="11"/>
        <v>0</v>
      </c>
      <c r="T46" s="163">
        <f t="shared" si="4"/>
        <v>0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</row>
    <row r="47" spans="2:63" ht="12.75" customHeight="1" hidden="1" outlineLevel="1">
      <c r="B47" s="12"/>
      <c r="C47" s="485"/>
      <c r="D47" s="55">
        <v>1</v>
      </c>
      <c r="E47" s="55"/>
      <c r="F47" s="55"/>
      <c r="G47" s="477" t="s">
        <v>50</v>
      </c>
      <c r="H47" s="478">
        <f>ROUND(SUMIF($D33:$D35,"1",H33:H35),0)</f>
        <v>1</v>
      </c>
      <c r="I47" s="478">
        <f aca="true" t="shared" si="12" ref="I47:S47">ROUND(SUMIF($D33:$D35,"1",I33:I35),0)</f>
        <v>2</v>
      </c>
      <c r="J47" s="478">
        <f t="shared" si="12"/>
        <v>3</v>
      </c>
      <c r="K47" s="478">
        <f t="shared" si="12"/>
        <v>4</v>
      </c>
      <c r="L47" s="478">
        <f t="shared" si="12"/>
        <v>5</v>
      </c>
      <c r="M47" s="478">
        <f t="shared" si="12"/>
        <v>6</v>
      </c>
      <c r="N47" s="478">
        <f t="shared" si="12"/>
        <v>7</v>
      </c>
      <c r="O47" s="478">
        <f t="shared" si="12"/>
        <v>8</v>
      </c>
      <c r="P47" s="478">
        <f t="shared" si="12"/>
        <v>9</v>
      </c>
      <c r="Q47" s="478">
        <f t="shared" si="12"/>
        <v>0</v>
      </c>
      <c r="R47" s="478">
        <f t="shared" si="12"/>
        <v>11</v>
      </c>
      <c r="S47" s="478">
        <f t="shared" si="12"/>
        <v>12</v>
      </c>
      <c r="T47" s="163">
        <f t="shared" si="4"/>
        <v>68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</row>
    <row r="48" spans="2:63" ht="12.75" customHeight="1" hidden="1" outlineLevel="1">
      <c r="B48" s="12"/>
      <c r="C48" s="486"/>
      <c r="D48" s="55">
        <v>2</v>
      </c>
      <c r="E48" s="55"/>
      <c r="F48" s="55"/>
      <c r="G48" s="477"/>
      <c r="H48" s="478">
        <f>ROUND(SUMIF($D33:$D35,"2",H33:H35),0)</f>
        <v>0</v>
      </c>
      <c r="I48" s="478">
        <f aca="true" t="shared" si="13" ref="I48:S48">ROUND(SUMIF($D33:$D35,"2",I33:I35),0)</f>
        <v>0</v>
      </c>
      <c r="J48" s="478">
        <f t="shared" si="13"/>
        <v>0</v>
      </c>
      <c r="K48" s="478">
        <f t="shared" si="13"/>
        <v>0</v>
      </c>
      <c r="L48" s="478">
        <f t="shared" si="13"/>
        <v>0</v>
      </c>
      <c r="M48" s="478">
        <f t="shared" si="13"/>
        <v>0</v>
      </c>
      <c r="N48" s="478">
        <f t="shared" si="13"/>
        <v>0</v>
      </c>
      <c r="O48" s="478">
        <f t="shared" si="13"/>
        <v>0</v>
      </c>
      <c r="P48" s="478">
        <f t="shared" si="13"/>
        <v>0</v>
      </c>
      <c r="Q48" s="478">
        <f t="shared" si="13"/>
        <v>0</v>
      </c>
      <c r="R48" s="478">
        <f t="shared" si="13"/>
        <v>0</v>
      </c>
      <c r="S48" s="478">
        <f t="shared" si="13"/>
        <v>0</v>
      </c>
      <c r="T48" s="163">
        <f t="shared" si="4"/>
        <v>0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</row>
    <row r="49" spans="2:63" ht="12.75" customHeight="1" hidden="1" outlineLevel="1">
      <c r="B49" s="12"/>
      <c r="C49" s="486"/>
      <c r="D49" s="55">
        <v>3</v>
      </c>
      <c r="E49" s="55"/>
      <c r="F49" s="55"/>
      <c r="G49" s="477"/>
      <c r="H49" s="478">
        <f>ROUND(SUMIF($D33:$D35,"3",H33:H35),0)</f>
        <v>0</v>
      </c>
      <c r="I49" s="478">
        <f aca="true" t="shared" si="14" ref="I49:S49">ROUND(SUMIF($D33:$D35,"3",I33:I35),0)</f>
        <v>0</v>
      </c>
      <c r="J49" s="478">
        <f t="shared" si="14"/>
        <v>0</v>
      </c>
      <c r="K49" s="478">
        <f t="shared" si="14"/>
        <v>0</v>
      </c>
      <c r="L49" s="478">
        <f t="shared" si="14"/>
        <v>0</v>
      </c>
      <c r="M49" s="478">
        <f t="shared" si="14"/>
        <v>0</v>
      </c>
      <c r="N49" s="478">
        <f t="shared" si="14"/>
        <v>0</v>
      </c>
      <c r="O49" s="478">
        <f t="shared" si="14"/>
        <v>0</v>
      </c>
      <c r="P49" s="478">
        <f t="shared" si="14"/>
        <v>0</v>
      </c>
      <c r="Q49" s="478">
        <f t="shared" si="14"/>
        <v>0</v>
      </c>
      <c r="R49" s="478">
        <f t="shared" si="14"/>
        <v>0</v>
      </c>
      <c r="S49" s="478">
        <f t="shared" si="14"/>
        <v>0</v>
      </c>
      <c r="T49" s="163">
        <f t="shared" si="4"/>
        <v>0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</row>
    <row r="50" spans="2:63" ht="12.75" customHeight="1" hidden="1" outlineLevel="1">
      <c r="B50" s="12"/>
      <c r="C50" s="486"/>
      <c r="D50" s="55">
        <v>4</v>
      </c>
      <c r="E50" s="55"/>
      <c r="F50" s="55"/>
      <c r="G50" s="477"/>
      <c r="H50" s="478">
        <f>ROUND(SUMIF($D33:$D35,"4",H33:H35),0)</f>
        <v>0</v>
      </c>
      <c r="I50" s="478">
        <f aca="true" t="shared" si="15" ref="I50:S50">ROUND(SUMIF($D33:$D35,"4",I33:I35),0)</f>
        <v>0</v>
      </c>
      <c r="J50" s="478">
        <f t="shared" si="15"/>
        <v>0</v>
      </c>
      <c r="K50" s="478">
        <f t="shared" si="15"/>
        <v>0</v>
      </c>
      <c r="L50" s="478">
        <f t="shared" si="15"/>
        <v>0</v>
      </c>
      <c r="M50" s="478">
        <f t="shared" si="15"/>
        <v>0</v>
      </c>
      <c r="N50" s="478">
        <f t="shared" si="15"/>
        <v>0</v>
      </c>
      <c r="O50" s="478">
        <f t="shared" si="15"/>
        <v>0</v>
      </c>
      <c r="P50" s="478">
        <f t="shared" si="15"/>
        <v>0</v>
      </c>
      <c r="Q50" s="478">
        <f t="shared" si="15"/>
        <v>0</v>
      </c>
      <c r="R50" s="478">
        <f t="shared" si="15"/>
        <v>0</v>
      </c>
      <c r="S50" s="478">
        <f t="shared" si="15"/>
        <v>0</v>
      </c>
      <c r="T50" s="163">
        <f t="shared" si="4"/>
        <v>0</v>
      </c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</row>
    <row r="51" spans="2:63" s="474" customFormat="1" ht="13.5" hidden="1" outlineLevel="1" thickBot="1">
      <c r="B51" s="12"/>
      <c r="C51" s="484"/>
      <c r="D51" s="55"/>
      <c r="E51" s="55"/>
      <c r="F51" s="55"/>
      <c r="G51" s="73" t="s">
        <v>40</v>
      </c>
      <c r="H51" s="479">
        <f>SUM(H47:H50)</f>
        <v>1</v>
      </c>
      <c r="I51" s="479">
        <f aca="true" t="shared" si="16" ref="I51:S51">SUM(I47:I50)</f>
        <v>2</v>
      </c>
      <c r="J51" s="479">
        <f t="shared" si="16"/>
        <v>3</v>
      </c>
      <c r="K51" s="479">
        <f t="shared" si="16"/>
        <v>4</v>
      </c>
      <c r="L51" s="479">
        <f t="shared" si="16"/>
        <v>5</v>
      </c>
      <c r="M51" s="479">
        <f t="shared" si="16"/>
        <v>6</v>
      </c>
      <c r="N51" s="479">
        <f t="shared" si="16"/>
        <v>7</v>
      </c>
      <c r="O51" s="479">
        <f t="shared" si="16"/>
        <v>8</v>
      </c>
      <c r="P51" s="479">
        <f t="shared" si="16"/>
        <v>9</v>
      </c>
      <c r="Q51" s="479">
        <f t="shared" si="16"/>
        <v>0</v>
      </c>
      <c r="R51" s="479">
        <f t="shared" si="16"/>
        <v>11</v>
      </c>
      <c r="S51" s="479">
        <f t="shared" si="16"/>
        <v>12</v>
      </c>
      <c r="T51" s="163">
        <f t="shared" si="4"/>
        <v>68</v>
      </c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</row>
    <row r="52" spans="2:63" ht="15.75" customHeight="1" hidden="1" outlineLevel="1">
      <c r="B52" s="11"/>
      <c r="C52" s="485"/>
      <c r="D52" s="55">
        <v>1</v>
      </c>
      <c r="E52" s="55"/>
      <c r="F52" s="55"/>
      <c r="G52" s="480" t="s">
        <v>29</v>
      </c>
      <c r="H52" s="478">
        <f aca="true" t="shared" si="17" ref="H52:S56">H37+H42+H47</f>
        <v>2</v>
      </c>
      <c r="I52" s="478">
        <f t="shared" si="17"/>
        <v>4</v>
      </c>
      <c r="J52" s="478">
        <f t="shared" si="17"/>
        <v>6</v>
      </c>
      <c r="K52" s="478">
        <f t="shared" si="17"/>
        <v>8</v>
      </c>
      <c r="L52" s="478">
        <f t="shared" si="17"/>
        <v>10</v>
      </c>
      <c r="M52" s="478">
        <f t="shared" si="17"/>
        <v>12</v>
      </c>
      <c r="N52" s="478">
        <f t="shared" si="17"/>
        <v>14</v>
      </c>
      <c r="O52" s="478">
        <f t="shared" si="17"/>
        <v>16</v>
      </c>
      <c r="P52" s="478">
        <f t="shared" si="17"/>
        <v>18</v>
      </c>
      <c r="Q52" s="478">
        <f t="shared" si="17"/>
        <v>10</v>
      </c>
      <c r="R52" s="478">
        <f t="shared" si="17"/>
        <v>22</v>
      </c>
      <c r="S52" s="478">
        <f t="shared" si="17"/>
        <v>24</v>
      </c>
      <c r="T52" s="163">
        <f t="shared" si="4"/>
        <v>146</v>
      </c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</row>
    <row r="53" spans="2:63" ht="15.75" customHeight="1" hidden="1" outlineLevel="1">
      <c r="B53" s="11"/>
      <c r="C53" s="487"/>
      <c r="D53" s="55">
        <v>2</v>
      </c>
      <c r="E53" s="55"/>
      <c r="F53" s="55"/>
      <c r="G53" s="480"/>
      <c r="H53" s="478">
        <f t="shared" si="17"/>
        <v>0</v>
      </c>
      <c r="I53" s="478">
        <f t="shared" si="17"/>
        <v>0</v>
      </c>
      <c r="J53" s="478">
        <f t="shared" si="17"/>
        <v>0</v>
      </c>
      <c r="K53" s="478">
        <f t="shared" si="17"/>
        <v>0</v>
      </c>
      <c r="L53" s="478">
        <f t="shared" si="17"/>
        <v>0</v>
      </c>
      <c r="M53" s="478">
        <f t="shared" si="17"/>
        <v>0</v>
      </c>
      <c r="N53" s="478">
        <f t="shared" si="17"/>
        <v>0</v>
      </c>
      <c r="O53" s="478">
        <f t="shared" si="17"/>
        <v>0</v>
      </c>
      <c r="P53" s="478">
        <f t="shared" si="17"/>
        <v>0</v>
      </c>
      <c r="Q53" s="478">
        <f t="shared" si="17"/>
        <v>0</v>
      </c>
      <c r="R53" s="478">
        <f t="shared" si="17"/>
        <v>0</v>
      </c>
      <c r="S53" s="478">
        <f t="shared" si="17"/>
        <v>0</v>
      </c>
      <c r="T53" s="163">
        <f t="shared" si="4"/>
        <v>0</v>
      </c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</row>
    <row r="54" spans="2:63" ht="15.75" customHeight="1" hidden="1" outlineLevel="1">
      <c r="B54" s="11"/>
      <c r="C54" s="487"/>
      <c r="D54" s="55">
        <v>3</v>
      </c>
      <c r="E54" s="55"/>
      <c r="F54" s="55"/>
      <c r="G54" s="480"/>
      <c r="H54" s="478">
        <f t="shared" si="17"/>
        <v>0</v>
      </c>
      <c r="I54" s="478">
        <f t="shared" si="17"/>
        <v>0</v>
      </c>
      <c r="J54" s="478">
        <f t="shared" si="17"/>
        <v>0</v>
      </c>
      <c r="K54" s="478">
        <f t="shared" si="17"/>
        <v>0</v>
      </c>
      <c r="L54" s="478">
        <f t="shared" si="17"/>
        <v>0</v>
      </c>
      <c r="M54" s="478">
        <f t="shared" si="17"/>
        <v>0</v>
      </c>
      <c r="N54" s="478">
        <f t="shared" si="17"/>
        <v>0</v>
      </c>
      <c r="O54" s="478">
        <f t="shared" si="17"/>
        <v>0</v>
      </c>
      <c r="P54" s="478">
        <f t="shared" si="17"/>
        <v>0</v>
      </c>
      <c r="Q54" s="478">
        <f t="shared" si="17"/>
        <v>0</v>
      </c>
      <c r="R54" s="478">
        <f t="shared" si="17"/>
        <v>0</v>
      </c>
      <c r="S54" s="478">
        <f t="shared" si="17"/>
        <v>0</v>
      </c>
      <c r="T54" s="163">
        <f t="shared" si="4"/>
        <v>0</v>
      </c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</row>
    <row r="55" spans="2:63" ht="15.75" customHeight="1" hidden="1" outlineLevel="1" thickBot="1">
      <c r="B55" s="11"/>
      <c r="C55" s="487"/>
      <c r="D55" s="146">
        <v>4</v>
      </c>
      <c r="E55" s="146"/>
      <c r="F55" s="562"/>
      <c r="G55" s="488"/>
      <c r="H55" s="489">
        <f t="shared" si="17"/>
        <v>0</v>
      </c>
      <c r="I55" s="489">
        <f t="shared" si="17"/>
        <v>0</v>
      </c>
      <c r="J55" s="489">
        <f t="shared" si="17"/>
        <v>0</v>
      </c>
      <c r="K55" s="489">
        <f t="shared" si="17"/>
        <v>0</v>
      </c>
      <c r="L55" s="489">
        <f t="shared" si="17"/>
        <v>0</v>
      </c>
      <c r="M55" s="489">
        <f t="shared" si="17"/>
        <v>0</v>
      </c>
      <c r="N55" s="489">
        <f t="shared" si="17"/>
        <v>0</v>
      </c>
      <c r="O55" s="489">
        <f t="shared" si="17"/>
        <v>0</v>
      </c>
      <c r="P55" s="489">
        <f t="shared" si="17"/>
        <v>0</v>
      </c>
      <c r="Q55" s="489">
        <f t="shared" si="17"/>
        <v>0</v>
      </c>
      <c r="R55" s="489">
        <f t="shared" si="17"/>
        <v>0</v>
      </c>
      <c r="S55" s="489">
        <f t="shared" si="17"/>
        <v>0</v>
      </c>
      <c r="T55" s="440">
        <f t="shared" si="4"/>
        <v>0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</row>
    <row r="56" spans="1:63" ht="14.25" customHeight="1" collapsed="1" thickBot="1">
      <c r="A56" s="711" t="s">
        <v>314</v>
      </c>
      <c r="B56" s="712"/>
      <c r="C56" s="712"/>
      <c r="D56" s="713"/>
      <c r="E56" s="563" t="s">
        <v>268</v>
      </c>
      <c r="F56" s="566"/>
      <c r="G56" s="567" t="s">
        <v>40</v>
      </c>
      <c r="H56" s="490">
        <f t="shared" si="17"/>
        <v>2</v>
      </c>
      <c r="I56" s="490">
        <f t="shared" si="17"/>
        <v>4</v>
      </c>
      <c r="J56" s="490">
        <f t="shared" si="17"/>
        <v>6</v>
      </c>
      <c r="K56" s="490">
        <f t="shared" si="17"/>
        <v>8</v>
      </c>
      <c r="L56" s="490">
        <f t="shared" si="17"/>
        <v>10</v>
      </c>
      <c r="M56" s="490">
        <f t="shared" si="17"/>
        <v>12</v>
      </c>
      <c r="N56" s="490">
        <f t="shared" si="17"/>
        <v>14</v>
      </c>
      <c r="O56" s="490">
        <f t="shared" si="17"/>
        <v>16</v>
      </c>
      <c r="P56" s="490">
        <f t="shared" si="17"/>
        <v>18</v>
      </c>
      <c r="Q56" s="490">
        <f t="shared" si="17"/>
        <v>10</v>
      </c>
      <c r="R56" s="490">
        <f t="shared" si="17"/>
        <v>22</v>
      </c>
      <c r="S56" s="490">
        <f t="shared" si="17"/>
        <v>24</v>
      </c>
      <c r="T56" s="441">
        <f t="shared" si="4"/>
        <v>146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</row>
    <row r="57" spans="1:63" ht="12.75" customHeight="1" thickBot="1">
      <c r="A57" s="714" t="s">
        <v>322</v>
      </c>
      <c r="B57" s="715"/>
      <c r="C57" s="715"/>
      <c r="D57" s="716"/>
      <c r="E57" s="568" t="s">
        <v>303</v>
      </c>
      <c r="F57" s="570" t="s">
        <v>267</v>
      </c>
      <c r="G57" s="705" t="s">
        <v>316</v>
      </c>
      <c r="H57" s="706"/>
      <c r="I57" s="19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</row>
    <row r="58" spans="1:63" ht="12.75" customHeight="1">
      <c r="A58" s="717" t="s">
        <v>323</v>
      </c>
      <c r="B58" s="718"/>
      <c r="C58" s="718"/>
      <c r="D58" s="719"/>
      <c r="E58" s="564" t="s">
        <v>309</v>
      </c>
      <c r="F58" s="571" t="s">
        <v>315</v>
      </c>
      <c r="G58" s="707" t="s">
        <v>326</v>
      </c>
      <c r="H58" s="708"/>
      <c r="I58" s="569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8"/>
      <c r="U58" s="8"/>
      <c r="V58" s="8"/>
      <c r="W58" s="8"/>
      <c r="X58" s="8"/>
      <c r="Y58" s="8"/>
      <c r="Z58" s="8"/>
      <c r="AA58" s="8"/>
      <c r="AB58" s="19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</row>
    <row r="59" spans="1:63" ht="12.75" customHeight="1">
      <c r="A59" s="717" t="s">
        <v>324</v>
      </c>
      <c r="B59" s="718"/>
      <c r="C59" s="718"/>
      <c r="D59" s="719"/>
      <c r="E59" s="564" t="s">
        <v>302</v>
      </c>
      <c r="F59" s="572" t="s">
        <v>309</v>
      </c>
      <c r="G59" s="709" t="s">
        <v>325</v>
      </c>
      <c r="H59" s="710"/>
      <c r="I59" s="569"/>
      <c r="K59" s="14"/>
      <c r="L59" s="14"/>
      <c r="M59" s="14"/>
      <c r="N59" s="573" t="str">
        <f>IF('1-Plan'!$R$10,"&lt;USD&gt;","&lt;EUR&gt;")</f>
        <v>&lt;USD&gt;</v>
      </c>
      <c r="O59" s="14"/>
      <c r="P59" s="14"/>
      <c r="Q59" s="14"/>
      <c r="R59" s="14"/>
      <c r="S59" s="14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</row>
    <row r="60" spans="2:63" ht="14.25" customHeight="1">
      <c r="B60" s="8"/>
      <c r="C60" s="8"/>
      <c r="D60" s="14"/>
      <c r="E60" s="14"/>
      <c r="F60" s="23"/>
      <c r="G60" s="19"/>
      <c r="I60" s="14"/>
      <c r="K60" s="14"/>
      <c r="L60" s="14"/>
      <c r="M60" s="14"/>
      <c r="N60" s="14"/>
      <c r="O60" s="14"/>
      <c r="P60" s="14"/>
      <c r="Q60" s="14"/>
      <c r="R60" s="14"/>
      <c r="S60" s="14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</row>
    <row r="61" spans="2:63" ht="12.75">
      <c r="B61" s="45"/>
      <c r="C61" s="8"/>
      <c r="D61" s="14"/>
      <c r="E61" s="14"/>
      <c r="F61" s="14"/>
      <c r="G61" s="8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</row>
    <row r="62" spans="2:63" ht="12.75">
      <c r="B62" s="8"/>
      <c r="C62" s="8"/>
      <c r="D62" s="14"/>
      <c r="E62" s="14"/>
      <c r="F62" s="14"/>
      <c r="G62" s="8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</row>
    <row r="63" spans="2:63" ht="12.75">
      <c r="B63" s="8"/>
      <c r="C63" s="8"/>
      <c r="D63" s="14"/>
      <c r="E63" s="14"/>
      <c r="F63" s="14"/>
      <c r="G63" s="8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</row>
    <row r="64" spans="2:63" ht="12.75">
      <c r="B64" s="8"/>
      <c r="C64" s="8"/>
      <c r="D64" s="14"/>
      <c r="E64" s="14"/>
      <c r="F64" s="14"/>
      <c r="G64" s="8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</row>
    <row r="65" spans="2:63" ht="12.75">
      <c r="B65" s="8"/>
      <c r="C65" s="8"/>
      <c r="D65" s="14"/>
      <c r="E65" s="14"/>
      <c r="F65" s="14"/>
      <c r="G65" s="8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</row>
    <row r="66" spans="2:63" ht="12.75">
      <c r="B66" s="8"/>
      <c r="C66" s="8"/>
      <c r="D66" s="14"/>
      <c r="E66" s="14"/>
      <c r="F66" s="14"/>
      <c r="G66" s="8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</row>
    <row r="67" spans="2:63" ht="12.75">
      <c r="B67" s="8"/>
      <c r="C67" s="8"/>
      <c r="D67" s="14"/>
      <c r="E67" s="14"/>
      <c r="F67" s="14"/>
      <c r="G67" s="8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</row>
    <row r="68" spans="2:63" ht="12.75">
      <c r="B68" s="8"/>
      <c r="C68" s="8"/>
      <c r="D68" s="14"/>
      <c r="E68" s="14"/>
      <c r="F68" s="14"/>
      <c r="G68" s="8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</row>
    <row r="69" spans="2:63" ht="12.75">
      <c r="B69" s="8"/>
      <c r="C69" s="8"/>
      <c r="D69" s="14"/>
      <c r="E69" s="14"/>
      <c r="F69" s="14"/>
      <c r="G69" s="8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</row>
    <row r="70" spans="2:63" ht="12.75">
      <c r="B70" s="8"/>
      <c r="C70" s="8"/>
      <c r="D70" s="14"/>
      <c r="E70" s="14"/>
      <c r="F70" s="14"/>
      <c r="G70" s="8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</row>
    <row r="71" spans="2:63" ht="12.75">
      <c r="B71" s="8"/>
      <c r="C71" s="8"/>
      <c r="D71" s="14"/>
      <c r="E71" s="14"/>
      <c r="F71" s="14"/>
      <c r="G71" s="8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</row>
    <row r="72" spans="2:63" ht="12.75">
      <c r="B72" s="8"/>
      <c r="C72" s="8"/>
      <c r="D72" s="14"/>
      <c r="E72" s="14"/>
      <c r="F72" s="14"/>
      <c r="G72" s="8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</row>
    <row r="73" spans="6:63" ht="12.75">
      <c r="F73" s="14"/>
      <c r="G73" s="8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</row>
  </sheetData>
  <sheetProtection selectLockedCells="1" selectUnlockedCells="1"/>
  <mergeCells count="7">
    <mergeCell ref="G57:H57"/>
    <mergeCell ref="G58:H58"/>
    <mergeCell ref="G59:H59"/>
    <mergeCell ref="A56:D56"/>
    <mergeCell ref="A57:D57"/>
    <mergeCell ref="A59:D59"/>
    <mergeCell ref="A58:D58"/>
  </mergeCells>
  <printOptions horizontalCentered="1"/>
  <pageMargins left="0.22" right="0.26" top="0.36" bottom="0.53" header="0.3" footer="0.28"/>
  <pageSetup fitToHeight="1" fitToWidth="1" horizontalDpi="600" verticalDpi="600" orientation="landscape" paperSize="9" scale="78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J73"/>
  <sheetViews>
    <sheetView view="pageBreakPreview" zoomScale="75" zoomScaleNormal="50" zoomScaleSheetLayoutView="75" workbookViewId="0" topLeftCell="A1">
      <pane xSplit="3" ySplit="3" topLeftCell="D4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ColWidth="9.140625" defaultRowHeight="12.75" outlineLevelRow="1"/>
  <cols>
    <col min="1" max="1" width="3.421875" style="1" customWidth="1"/>
    <col min="2" max="2" width="3.8515625" style="1" customWidth="1"/>
    <col min="3" max="3" width="39.140625" style="1" customWidth="1"/>
    <col min="4" max="4" width="6.8515625" style="3" customWidth="1"/>
    <col min="5" max="5" width="7.00390625" style="3" customWidth="1"/>
    <col min="6" max="6" width="38.57421875" style="1" customWidth="1"/>
    <col min="7" max="18" width="6.57421875" style="3" customWidth="1"/>
    <col min="19" max="19" width="10.140625" style="1" customWidth="1"/>
    <col min="20" max="16384" width="9.140625" style="1" customWidth="1"/>
  </cols>
  <sheetData>
    <row r="1" spans="1:62" ht="15.75">
      <c r="A1" s="30"/>
      <c r="B1" s="30" t="s">
        <v>276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</row>
    <row r="2" spans="1:62" ht="11.25" customHeight="1" thickBot="1">
      <c r="A2" s="19"/>
      <c r="B2" s="19"/>
      <c r="C2" s="19"/>
      <c r="D2" s="496" t="s">
        <v>270</v>
      </c>
      <c r="E2" s="496" t="s">
        <v>333</v>
      </c>
      <c r="F2" s="19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19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19" s="2" customFormat="1" ht="18" customHeight="1" thickBot="1">
      <c r="A3" s="346" t="s">
        <v>2</v>
      </c>
      <c r="B3" s="130" t="s">
        <v>2</v>
      </c>
      <c r="C3" s="130" t="s">
        <v>43</v>
      </c>
      <c r="D3" s="510" t="s">
        <v>19</v>
      </c>
      <c r="E3" s="511" t="s">
        <v>265</v>
      </c>
      <c r="F3" s="130" t="s">
        <v>44</v>
      </c>
      <c r="G3" s="130" t="s">
        <v>4</v>
      </c>
      <c r="H3" s="130" t="s">
        <v>5</v>
      </c>
      <c r="I3" s="130" t="s">
        <v>6</v>
      </c>
      <c r="J3" s="130" t="s">
        <v>7</v>
      </c>
      <c r="K3" s="130" t="s">
        <v>8</v>
      </c>
      <c r="L3" s="130" t="s">
        <v>9</v>
      </c>
      <c r="M3" s="130" t="s">
        <v>10</v>
      </c>
      <c r="N3" s="130" t="s">
        <v>11</v>
      </c>
      <c r="O3" s="130" t="s">
        <v>12</v>
      </c>
      <c r="P3" s="130" t="s">
        <v>13</v>
      </c>
      <c r="Q3" s="130" t="s">
        <v>14</v>
      </c>
      <c r="R3" s="130" t="s">
        <v>15</v>
      </c>
      <c r="S3" s="344" t="s">
        <v>29</v>
      </c>
    </row>
    <row r="4" spans="1:62" s="116" customFormat="1" ht="12.75">
      <c r="A4" s="347">
        <v>1</v>
      </c>
      <c r="B4" s="195" t="s">
        <v>264</v>
      </c>
      <c r="C4" s="125"/>
      <c r="D4" s="196"/>
      <c r="E4" s="425"/>
      <c r="F4" s="125"/>
      <c r="G4" s="211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442">
        <f>SUM(G4:R4)</f>
        <v>0</v>
      </c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</row>
    <row r="5" spans="1:62" ht="12.75">
      <c r="A5" s="348"/>
      <c r="B5" s="214">
        <v>1.1</v>
      </c>
      <c r="C5" s="604"/>
      <c r="D5" s="98">
        <v>1</v>
      </c>
      <c r="E5" s="98"/>
      <c r="F5" s="125"/>
      <c r="G5" s="192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435">
        <f aca="true" t="shared" si="0" ref="S5:S53">SUM(G5:R5)</f>
        <v>0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ht="12.75">
      <c r="A6" s="348"/>
      <c r="B6" s="214">
        <v>1.2</v>
      </c>
      <c r="C6" s="604"/>
      <c r="D6" s="98">
        <v>1</v>
      </c>
      <c r="E6" s="98"/>
      <c r="F6" s="125"/>
      <c r="G6" s="192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435">
        <f t="shared" si="0"/>
        <v>0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ht="12.75">
      <c r="A7" s="348"/>
      <c r="B7" s="214">
        <v>1.3</v>
      </c>
      <c r="C7" s="604"/>
      <c r="D7" s="98">
        <v>2</v>
      </c>
      <c r="E7" s="98"/>
      <c r="F7" s="125"/>
      <c r="G7" s="192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435">
        <f t="shared" si="0"/>
        <v>0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ht="12.75">
      <c r="A8" s="348"/>
      <c r="B8" s="214">
        <v>1.4</v>
      </c>
      <c r="C8" s="604"/>
      <c r="D8" s="98">
        <v>2</v>
      </c>
      <c r="E8" s="98"/>
      <c r="F8" s="125"/>
      <c r="G8" s="192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435">
        <f t="shared" si="0"/>
        <v>0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ht="12.75">
      <c r="A9" s="348"/>
      <c r="B9" s="214">
        <v>1.5</v>
      </c>
      <c r="C9" s="604"/>
      <c r="D9" s="98">
        <v>3</v>
      </c>
      <c r="E9" s="98"/>
      <c r="F9" s="125"/>
      <c r="G9" s="192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435">
        <f t="shared" si="0"/>
        <v>0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ht="12.75">
      <c r="A10" s="348"/>
      <c r="B10" s="214">
        <v>1.6</v>
      </c>
      <c r="C10" s="604"/>
      <c r="D10" s="98">
        <v>3</v>
      </c>
      <c r="E10" s="98"/>
      <c r="F10" s="125"/>
      <c r="G10" s="192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435">
        <f t="shared" si="0"/>
        <v>0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ht="12.75">
      <c r="A11" s="348"/>
      <c r="B11" s="214">
        <v>1.7</v>
      </c>
      <c r="C11" s="604"/>
      <c r="D11" s="98"/>
      <c r="E11" s="98"/>
      <c r="F11" s="125"/>
      <c r="G11" s="192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435">
        <f t="shared" si="0"/>
        <v>0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ht="12.75">
      <c r="A12" s="348"/>
      <c r="B12" s="214">
        <v>1.8</v>
      </c>
      <c r="C12" s="604"/>
      <c r="D12" s="98"/>
      <c r="E12" s="98"/>
      <c r="F12" s="125"/>
      <c r="G12" s="192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435">
        <f t="shared" si="0"/>
        <v>0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ht="12.75">
      <c r="A13" s="348"/>
      <c r="B13" s="214">
        <v>1.9</v>
      </c>
      <c r="C13" s="604"/>
      <c r="D13" s="98"/>
      <c r="E13" s="98"/>
      <c r="F13" s="125"/>
      <c r="G13" s="192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435">
        <f t="shared" si="0"/>
        <v>0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s="116" customFormat="1" ht="12.75">
      <c r="A14" s="348">
        <v>2</v>
      </c>
      <c r="B14" s="197" t="s">
        <v>206</v>
      </c>
      <c r="C14" s="125"/>
      <c r="D14" s="198"/>
      <c r="E14" s="198"/>
      <c r="F14" s="125"/>
      <c r="G14" s="211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443">
        <f t="shared" si="0"/>
        <v>0</v>
      </c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</row>
    <row r="15" spans="1:62" ht="12.75">
      <c r="A15" s="348"/>
      <c r="B15" s="214">
        <v>2.1</v>
      </c>
      <c r="C15" s="604"/>
      <c r="D15" s="604"/>
      <c r="E15" s="604"/>
      <c r="F15" s="604"/>
      <c r="G15" s="192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435">
        <f t="shared" si="0"/>
        <v>0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2" ht="12.75">
      <c r="A16" s="348"/>
      <c r="B16" s="214">
        <v>2.2</v>
      </c>
      <c r="C16" s="604"/>
      <c r="D16" s="604"/>
      <c r="E16" s="604"/>
      <c r="F16" s="604"/>
      <c r="G16" s="192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435">
        <f t="shared" si="0"/>
        <v>0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ht="12.75">
      <c r="A17" s="348"/>
      <c r="B17" s="214">
        <v>2.3</v>
      </c>
      <c r="C17" s="604"/>
      <c r="D17" s="604"/>
      <c r="E17" s="604"/>
      <c r="F17" s="604"/>
      <c r="G17" s="192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435">
        <f t="shared" si="0"/>
        <v>0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ht="12.75">
      <c r="A18" s="348"/>
      <c r="B18" s="214">
        <v>2.4</v>
      </c>
      <c r="C18" s="604"/>
      <c r="D18" s="604"/>
      <c r="E18" s="604"/>
      <c r="F18" s="604"/>
      <c r="G18" s="192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435">
        <f t="shared" si="0"/>
        <v>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ht="12.75">
      <c r="A19" s="348"/>
      <c r="B19" s="214">
        <v>2.5</v>
      </c>
      <c r="C19" s="604"/>
      <c r="D19" s="604"/>
      <c r="E19" s="604"/>
      <c r="F19" s="604"/>
      <c r="G19" s="192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435">
        <f t="shared" si="0"/>
        <v>0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ht="12.75">
      <c r="A20" s="348"/>
      <c r="B20" s="214">
        <v>2.6</v>
      </c>
      <c r="C20" s="604"/>
      <c r="D20" s="604"/>
      <c r="E20" s="604"/>
      <c r="F20" s="604"/>
      <c r="G20" s="192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435">
        <f t="shared" si="0"/>
        <v>0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ht="12.75">
      <c r="A21" s="348"/>
      <c r="B21" s="214">
        <v>2.7</v>
      </c>
      <c r="C21" s="604"/>
      <c r="D21" s="604"/>
      <c r="E21" s="604"/>
      <c r="F21" s="604"/>
      <c r="G21" s="192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435">
        <f t="shared" si="0"/>
        <v>0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ht="12.75">
      <c r="A22" s="348"/>
      <c r="B22" s="214">
        <v>2.8</v>
      </c>
      <c r="C22" s="604"/>
      <c r="D22" s="604"/>
      <c r="E22" s="604"/>
      <c r="F22" s="604"/>
      <c r="G22" s="192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435">
        <f t="shared" si="0"/>
        <v>0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ht="12.75">
      <c r="A23" s="348"/>
      <c r="B23" s="214">
        <v>2.9</v>
      </c>
      <c r="C23" s="604"/>
      <c r="D23" s="604"/>
      <c r="E23" s="604"/>
      <c r="F23" s="604"/>
      <c r="G23" s="192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435">
        <f t="shared" si="0"/>
        <v>0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s="116" customFormat="1" ht="12.75">
      <c r="A24" s="348">
        <v>3</v>
      </c>
      <c r="B24" s="197" t="s">
        <v>207</v>
      </c>
      <c r="C24" s="125"/>
      <c r="D24" s="198"/>
      <c r="E24" s="198"/>
      <c r="F24" s="125"/>
      <c r="G24" s="211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443">
        <f t="shared" si="0"/>
        <v>0</v>
      </c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</row>
    <row r="25" spans="1:62" ht="12.75">
      <c r="A25" s="348"/>
      <c r="B25" s="214">
        <v>3.1</v>
      </c>
      <c r="C25" s="125"/>
      <c r="D25" s="98"/>
      <c r="E25" s="98"/>
      <c r="F25" s="125"/>
      <c r="G25" s="192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435">
        <f t="shared" si="0"/>
        <v>0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ht="12.75">
      <c r="A26" s="348"/>
      <c r="B26" s="214">
        <v>3.2</v>
      </c>
      <c r="C26" s="125"/>
      <c r="D26" s="98"/>
      <c r="E26" s="98"/>
      <c r="F26" s="125"/>
      <c r="G26" s="192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435">
        <f t="shared" si="0"/>
        <v>0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ht="12.75">
      <c r="A27" s="348"/>
      <c r="B27" s="214">
        <v>3.3</v>
      </c>
      <c r="C27" s="125"/>
      <c r="D27" s="98"/>
      <c r="E27" s="98"/>
      <c r="F27" s="125"/>
      <c r="G27" s="192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435">
        <f t="shared" si="0"/>
        <v>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ht="12.75">
      <c r="A28" s="348"/>
      <c r="B28" s="214">
        <v>3.4</v>
      </c>
      <c r="C28" s="125"/>
      <c r="D28" s="98"/>
      <c r="E28" s="98"/>
      <c r="F28" s="125"/>
      <c r="G28" s="192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435">
        <f t="shared" si="0"/>
        <v>0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ht="12.75">
      <c r="A29" s="348"/>
      <c r="B29" s="214">
        <v>3.5</v>
      </c>
      <c r="C29" s="604"/>
      <c r="D29" s="604"/>
      <c r="E29" s="604"/>
      <c r="F29" s="604"/>
      <c r="G29" s="192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435">
        <f t="shared" si="0"/>
        <v>0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ht="12.75">
      <c r="A30" s="348"/>
      <c r="B30" s="214">
        <v>3.6</v>
      </c>
      <c r="C30" s="604"/>
      <c r="D30" s="604"/>
      <c r="E30" s="604"/>
      <c r="F30" s="604"/>
      <c r="G30" s="192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435">
        <f t="shared" si="0"/>
        <v>0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ht="12.75">
      <c r="A31" s="348"/>
      <c r="B31" s="214">
        <v>3.7</v>
      </c>
      <c r="C31" s="604"/>
      <c r="D31" s="604"/>
      <c r="E31" s="604"/>
      <c r="F31" s="604"/>
      <c r="G31" s="192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435">
        <f t="shared" si="0"/>
        <v>0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ht="12.75">
      <c r="A32" s="348"/>
      <c r="B32" s="214">
        <v>3.8</v>
      </c>
      <c r="C32" s="604"/>
      <c r="D32" s="604"/>
      <c r="E32" s="604"/>
      <c r="F32" s="604"/>
      <c r="G32" s="192"/>
      <c r="H32" s="193" t="s">
        <v>266</v>
      </c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435">
        <f t="shared" si="0"/>
        <v>0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ht="12.75">
      <c r="A33" s="348"/>
      <c r="B33" s="214">
        <v>3.9</v>
      </c>
      <c r="C33" s="604"/>
      <c r="D33" s="604"/>
      <c r="E33" s="604"/>
      <c r="F33" s="604"/>
      <c r="G33" s="192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435">
        <f t="shared" si="0"/>
        <v>0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s="116" customFormat="1" ht="12.75">
      <c r="A34" s="348">
        <v>4</v>
      </c>
      <c r="B34" s="197" t="s">
        <v>220</v>
      </c>
      <c r="C34" s="604"/>
      <c r="D34" s="604"/>
      <c r="E34" s="604"/>
      <c r="F34" s="604"/>
      <c r="G34" s="211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443">
        <f t="shared" si="0"/>
        <v>0</v>
      </c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</row>
    <row r="35" spans="1:62" ht="12.75">
      <c r="A35" s="348"/>
      <c r="B35" s="214">
        <v>4.1</v>
      </c>
      <c r="C35" s="604"/>
      <c r="D35" s="604"/>
      <c r="E35" s="604"/>
      <c r="F35" s="604"/>
      <c r="G35" s="192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435">
        <f t="shared" si="0"/>
        <v>0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ht="12.75">
      <c r="A36" s="348"/>
      <c r="B36" s="214">
        <v>4.2</v>
      </c>
      <c r="C36" s="604"/>
      <c r="D36" s="604"/>
      <c r="E36" s="604"/>
      <c r="F36" s="604"/>
      <c r="G36" s="192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4"/>
      <c r="S36" s="435">
        <f t="shared" si="0"/>
        <v>0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ht="12.75">
      <c r="A37" s="348"/>
      <c r="B37" s="214">
        <v>4.3</v>
      </c>
      <c r="C37" s="604"/>
      <c r="D37" s="604"/>
      <c r="E37" s="604"/>
      <c r="F37" s="604"/>
      <c r="G37" s="192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4"/>
      <c r="S37" s="435">
        <f t="shared" si="0"/>
        <v>0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ht="12.75">
      <c r="A38" s="348"/>
      <c r="B38" s="214">
        <v>4.4</v>
      </c>
      <c r="C38" s="604"/>
      <c r="D38" s="604"/>
      <c r="E38" s="604"/>
      <c r="F38" s="604"/>
      <c r="G38" s="192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435">
        <f t="shared" si="0"/>
        <v>0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ht="12.75">
      <c r="A39" s="348"/>
      <c r="B39" s="214">
        <v>4.5</v>
      </c>
      <c r="C39" s="604"/>
      <c r="D39" s="604"/>
      <c r="E39" s="604"/>
      <c r="F39" s="604"/>
      <c r="G39" s="192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435">
        <f t="shared" si="0"/>
        <v>0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ht="12.75">
      <c r="A40" s="348"/>
      <c r="B40" s="214">
        <v>4.6</v>
      </c>
      <c r="C40" s="604"/>
      <c r="D40" s="604"/>
      <c r="E40" s="604"/>
      <c r="F40" s="604"/>
      <c r="G40" s="192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435">
        <f t="shared" si="0"/>
        <v>0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ht="12.75">
      <c r="A41" s="348"/>
      <c r="B41" s="214">
        <v>4.7</v>
      </c>
      <c r="C41" s="604"/>
      <c r="D41" s="604"/>
      <c r="E41" s="604"/>
      <c r="F41" s="604"/>
      <c r="G41" s="192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435">
        <f t="shared" si="0"/>
        <v>0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ht="12.75">
      <c r="A42" s="348"/>
      <c r="B42" s="214">
        <v>4.8</v>
      </c>
      <c r="C42" s="604"/>
      <c r="D42" s="604"/>
      <c r="E42" s="604"/>
      <c r="F42" s="604"/>
      <c r="G42" s="192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435">
        <f t="shared" si="0"/>
        <v>0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ht="12.75">
      <c r="A43" s="348"/>
      <c r="B43" s="214">
        <v>4.9</v>
      </c>
      <c r="C43" s="604"/>
      <c r="D43" s="604"/>
      <c r="E43" s="604"/>
      <c r="F43" s="604"/>
      <c r="G43" s="192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435">
        <f t="shared" si="0"/>
        <v>0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s="116" customFormat="1" ht="12.75">
      <c r="A44" s="348">
        <v>5</v>
      </c>
      <c r="B44" s="197" t="s">
        <v>150</v>
      </c>
      <c r="C44" s="125"/>
      <c r="D44" s="198"/>
      <c r="E44" s="198"/>
      <c r="F44" s="125"/>
      <c r="G44" s="211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5"/>
      <c r="S44" s="413">
        <f t="shared" si="0"/>
        <v>0</v>
      </c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</row>
    <row r="45" spans="1:62" ht="12.75">
      <c r="A45" s="348"/>
      <c r="B45" s="214">
        <v>5.1</v>
      </c>
      <c r="C45" s="604"/>
      <c r="D45" s="604"/>
      <c r="E45" s="604"/>
      <c r="F45" s="604"/>
      <c r="G45" s="192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4"/>
      <c r="S45" s="435">
        <f t="shared" si="0"/>
        <v>0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62" ht="12.75">
      <c r="A46" s="348"/>
      <c r="B46" s="214">
        <v>5.2</v>
      </c>
      <c r="C46" s="604"/>
      <c r="D46" s="604"/>
      <c r="E46" s="604"/>
      <c r="F46" s="604"/>
      <c r="G46" s="192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4"/>
      <c r="S46" s="435">
        <f t="shared" si="0"/>
        <v>0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ht="12.75">
      <c r="A47" s="348"/>
      <c r="B47" s="214">
        <v>5.3</v>
      </c>
      <c r="C47" s="604"/>
      <c r="D47" s="604"/>
      <c r="E47" s="604"/>
      <c r="F47" s="604"/>
      <c r="G47" s="192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4"/>
      <c r="S47" s="435">
        <f t="shared" si="0"/>
        <v>0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ht="12.75">
      <c r="A48" s="348"/>
      <c r="B48" s="214">
        <v>5.4</v>
      </c>
      <c r="C48" s="604"/>
      <c r="D48" s="604"/>
      <c r="E48" s="604"/>
      <c r="F48" s="604"/>
      <c r="G48" s="192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435">
        <f t="shared" si="0"/>
        <v>0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1:62" ht="12.75">
      <c r="A49" s="348"/>
      <c r="B49" s="214">
        <v>5.5</v>
      </c>
      <c r="C49" s="604"/>
      <c r="D49" s="604"/>
      <c r="E49" s="604"/>
      <c r="F49" s="604"/>
      <c r="G49" s="192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435">
        <f t="shared" si="0"/>
        <v>0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1:62" ht="12.75">
      <c r="A50" s="348"/>
      <c r="B50" s="214">
        <v>5.6</v>
      </c>
      <c r="C50" s="604"/>
      <c r="D50" s="604"/>
      <c r="E50" s="604"/>
      <c r="F50" s="604"/>
      <c r="G50" s="192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435">
        <f t="shared" si="0"/>
        <v>0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1:62" ht="12.75">
      <c r="A51" s="348"/>
      <c r="B51" s="214">
        <v>5.7</v>
      </c>
      <c r="C51" s="604"/>
      <c r="D51" s="604"/>
      <c r="E51" s="604"/>
      <c r="F51" s="604"/>
      <c r="G51" s="192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435">
        <f t="shared" si="0"/>
        <v>0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spans="1:62" ht="12.75">
      <c r="A52" s="348"/>
      <c r="B52" s="214">
        <v>5.8</v>
      </c>
      <c r="C52" s="604"/>
      <c r="D52" s="604"/>
      <c r="E52" s="604"/>
      <c r="F52" s="604"/>
      <c r="G52" s="192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435">
        <f t="shared" si="0"/>
        <v>0</v>
      </c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1:62" ht="12.75">
      <c r="A53" s="348"/>
      <c r="B53" s="214">
        <v>5.9</v>
      </c>
      <c r="C53" s="604"/>
      <c r="D53" s="604"/>
      <c r="E53" s="604"/>
      <c r="F53" s="604"/>
      <c r="G53" s="192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435">
        <f t="shared" si="0"/>
        <v>0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</row>
    <row r="54" spans="1:62" ht="13.5" thickBot="1">
      <c r="A54" s="349"/>
      <c r="B54" s="345"/>
      <c r="C54" s="126"/>
      <c r="D54" s="207"/>
      <c r="E54" s="426"/>
      <c r="F54" s="217"/>
      <c r="G54" s="208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10"/>
      <c r="S54" s="438">
        <f>SUM(G54:R54)</f>
        <v>0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</row>
    <row r="55" spans="1:62" ht="13.5" thickBot="1">
      <c r="A55" s="82"/>
      <c r="B55" s="82"/>
      <c r="C55" s="11"/>
      <c r="D55" s="12"/>
      <c r="E55" s="12"/>
      <c r="F55" s="11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44"/>
      <c r="T55" s="15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</row>
    <row r="56" spans="1:62" ht="12.75" hidden="1" outlineLevel="1">
      <c r="A56" s="82"/>
      <c r="B56" s="82"/>
      <c r="C56" s="82"/>
      <c r="D56" s="145">
        <v>1</v>
      </c>
      <c r="E56" s="145"/>
      <c r="F56" s="180"/>
      <c r="G56" s="187">
        <f aca="true" t="shared" si="1" ref="G56:R56">ROUND(SUMIF($D4:$D54,"1",G4:G54),0)</f>
        <v>0</v>
      </c>
      <c r="H56" s="187">
        <f t="shared" si="1"/>
        <v>0</v>
      </c>
      <c r="I56" s="158">
        <f t="shared" si="1"/>
        <v>0</v>
      </c>
      <c r="J56" s="158">
        <f t="shared" si="1"/>
        <v>0</v>
      </c>
      <c r="K56" s="158">
        <f t="shared" si="1"/>
        <v>0</v>
      </c>
      <c r="L56" s="158">
        <f t="shared" si="1"/>
        <v>0</v>
      </c>
      <c r="M56" s="158">
        <f t="shared" si="1"/>
        <v>0</v>
      </c>
      <c r="N56" s="158">
        <f t="shared" si="1"/>
        <v>0</v>
      </c>
      <c r="O56" s="158">
        <f t="shared" si="1"/>
        <v>0</v>
      </c>
      <c r="P56" s="158">
        <f t="shared" si="1"/>
        <v>0</v>
      </c>
      <c r="Q56" s="158">
        <f t="shared" si="1"/>
        <v>0</v>
      </c>
      <c r="R56" s="158">
        <f t="shared" si="1"/>
        <v>0</v>
      </c>
      <c r="S56" s="162">
        <f>SUM(G56:R56)</f>
        <v>0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</row>
    <row r="57" spans="1:62" ht="12.75" hidden="1" outlineLevel="1">
      <c r="A57" s="82"/>
      <c r="B57" s="82"/>
      <c r="C57" s="82"/>
      <c r="D57" s="55">
        <v>2</v>
      </c>
      <c r="E57" s="55"/>
      <c r="F57" s="181"/>
      <c r="G57" s="187">
        <f aca="true" t="shared" si="2" ref="G57:R57">ROUND(SUMIF($D4:$D54,"2",G4:G54),0)</f>
        <v>0</v>
      </c>
      <c r="H57" s="187">
        <f t="shared" si="2"/>
        <v>0</v>
      </c>
      <c r="I57" s="158">
        <f t="shared" si="2"/>
        <v>0</v>
      </c>
      <c r="J57" s="158">
        <f t="shared" si="2"/>
        <v>0</v>
      </c>
      <c r="K57" s="158">
        <f t="shared" si="2"/>
        <v>0</v>
      </c>
      <c r="L57" s="158">
        <f t="shared" si="2"/>
        <v>0</v>
      </c>
      <c r="M57" s="158">
        <f t="shared" si="2"/>
        <v>0</v>
      </c>
      <c r="N57" s="158">
        <f t="shared" si="2"/>
        <v>0</v>
      </c>
      <c r="O57" s="158">
        <f t="shared" si="2"/>
        <v>0</v>
      </c>
      <c r="P57" s="158">
        <f t="shared" si="2"/>
        <v>0</v>
      </c>
      <c r="Q57" s="158">
        <f t="shared" si="2"/>
        <v>0</v>
      </c>
      <c r="R57" s="158">
        <f t="shared" si="2"/>
        <v>0</v>
      </c>
      <c r="S57" s="163">
        <f>SUM(G57:R57)</f>
        <v>0</v>
      </c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</row>
    <row r="58" spans="1:62" ht="12.75" hidden="1" outlineLevel="1">
      <c r="A58" s="82"/>
      <c r="B58" s="82"/>
      <c r="C58" s="82"/>
      <c r="D58" s="55">
        <v>3</v>
      </c>
      <c r="E58" s="55"/>
      <c r="F58" s="181"/>
      <c r="G58" s="187">
        <f aca="true" t="shared" si="3" ref="G58:R58">ROUND(SUMIF($D4:$D54,"3",G4:G54),0)</f>
        <v>0</v>
      </c>
      <c r="H58" s="187">
        <f t="shared" si="3"/>
        <v>0</v>
      </c>
      <c r="I58" s="158">
        <f t="shared" si="3"/>
        <v>0</v>
      </c>
      <c r="J58" s="158">
        <f t="shared" si="3"/>
        <v>0</v>
      </c>
      <c r="K58" s="158">
        <f t="shared" si="3"/>
        <v>0</v>
      </c>
      <c r="L58" s="158">
        <f t="shared" si="3"/>
        <v>0</v>
      </c>
      <c r="M58" s="158">
        <f t="shared" si="3"/>
        <v>0</v>
      </c>
      <c r="N58" s="158">
        <f t="shared" si="3"/>
        <v>0</v>
      </c>
      <c r="O58" s="158">
        <f t="shared" si="3"/>
        <v>0</v>
      </c>
      <c r="P58" s="158">
        <f t="shared" si="3"/>
        <v>0</v>
      </c>
      <c r="Q58" s="158">
        <f t="shared" si="3"/>
        <v>0</v>
      </c>
      <c r="R58" s="158">
        <f t="shared" si="3"/>
        <v>0</v>
      </c>
      <c r="S58" s="163">
        <f>SUM(G58:R58)</f>
        <v>0</v>
      </c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</row>
    <row r="59" spans="1:62" ht="13.5" hidden="1" outlineLevel="1" thickBot="1">
      <c r="A59" s="82"/>
      <c r="B59" s="82"/>
      <c r="C59" s="82"/>
      <c r="D59" s="146">
        <v>4</v>
      </c>
      <c r="E59" s="146"/>
      <c r="F59" s="182"/>
      <c r="G59" s="187">
        <f aca="true" t="shared" si="4" ref="G59:R59">ROUND(SUMIF($D4:$D54,"4",G4:G54),0)</f>
        <v>0</v>
      </c>
      <c r="H59" s="187">
        <f t="shared" si="4"/>
        <v>0</v>
      </c>
      <c r="I59" s="158">
        <f t="shared" si="4"/>
        <v>0</v>
      </c>
      <c r="J59" s="158">
        <f t="shared" si="4"/>
        <v>0</v>
      </c>
      <c r="K59" s="158">
        <f t="shared" si="4"/>
        <v>0</v>
      </c>
      <c r="L59" s="158">
        <f t="shared" si="4"/>
        <v>0</v>
      </c>
      <c r="M59" s="158">
        <f t="shared" si="4"/>
        <v>0</v>
      </c>
      <c r="N59" s="158">
        <f t="shared" si="4"/>
        <v>0</v>
      </c>
      <c r="O59" s="158">
        <f t="shared" si="4"/>
        <v>0</v>
      </c>
      <c r="P59" s="158">
        <f t="shared" si="4"/>
        <v>0</v>
      </c>
      <c r="Q59" s="158">
        <f t="shared" si="4"/>
        <v>0</v>
      </c>
      <c r="R59" s="158">
        <f t="shared" si="4"/>
        <v>0</v>
      </c>
      <c r="S59" s="440">
        <f>SUM(G59:R59)</f>
        <v>0</v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</row>
    <row r="60" spans="1:62" ht="13.5" collapsed="1" thickBot="1">
      <c r="A60" s="711" t="s">
        <v>314</v>
      </c>
      <c r="B60" s="712"/>
      <c r="C60" s="712"/>
      <c r="D60" s="713"/>
      <c r="E60" s="563" t="s">
        <v>268</v>
      </c>
      <c r="F60" s="144" t="s">
        <v>40</v>
      </c>
      <c r="G60" s="445">
        <f>SUM(G56:G59)</f>
        <v>0</v>
      </c>
      <c r="H60" s="445">
        <f aca="true" t="shared" si="5" ref="H60:S60">SUM(H56:H59)</f>
        <v>0</v>
      </c>
      <c r="I60" s="445">
        <f t="shared" si="5"/>
        <v>0</v>
      </c>
      <c r="J60" s="445">
        <f t="shared" si="5"/>
        <v>0</v>
      </c>
      <c r="K60" s="445">
        <f t="shared" si="5"/>
        <v>0</v>
      </c>
      <c r="L60" s="445">
        <f t="shared" si="5"/>
        <v>0</v>
      </c>
      <c r="M60" s="445">
        <f t="shared" si="5"/>
        <v>0</v>
      </c>
      <c r="N60" s="445">
        <f t="shared" si="5"/>
        <v>0</v>
      </c>
      <c r="O60" s="445">
        <f t="shared" si="5"/>
        <v>0</v>
      </c>
      <c r="P60" s="445">
        <f t="shared" si="5"/>
        <v>0</v>
      </c>
      <c r="Q60" s="445">
        <f t="shared" si="5"/>
        <v>0</v>
      </c>
      <c r="R60" s="445">
        <f t="shared" si="5"/>
        <v>0</v>
      </c>
      <c r="S60" s="441">
        <f t="shared" si="5"/>
        <v>0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</row>
    <row r="61" spans="1:62" ht="12.75" customHeight="1">
      <c r="A61" s="714" t="s">
        <v>322</v>
      </c>
      <c r="B61" s="715"/>
      <c r="C61" s="715"/>
      <c r="D61" s="716"/>
      <c r="E61" s="565" t="s">
        <v>303</v>
      </c>
      <c r="F61" s="78"/>
      <c r="G61" s="78"/>
      <c r="H61" s="78"/>
      <c r="I61" s="78"/>
      <c r="J61" s="78"/>
      <c r="K61" s="78"/>
      <c r="L61" s="78"/>
      <c r="M61" s="14"/>
      <c r="N61" s="14"/>
      <c r="O61" s="14"/>
      <c r="P61" s="14"/>
      <c r="Q61" s="14"/>
      <c r="R61" s="14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</row>
    <row r="62" spans="1:62" ht="12.75" customHeight="1">
      <c r="A62" s="717" t="s">
        <v>323</v>
      </c>
      <c r="B62" s="718"/>
      <c r="C62" s="718"/>
      <c r="D62" s="719"/>
      <c r="E62" s="564" t="s">
        <v>309</v>
      </c>
      <c r="H62" s="8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</row>
    <row r="63" spans="1:62" ht="12.75" customHeight="1">
      <c r="A63" s="717" t="s">
        <v>324</v>
      </c>
      <c r="B63" s="718"/>
      <c r="C63" s="718"/>
      <c r="D63" s="719"/>
      <c r="E63" s="564" t="s">
        <v>302</v>
      </c>
      <c r="F63" s="4"/>
      <c r="G63" s="573" t="str">
        <f>IF('1-Plan'!$R$10,"&lt;USD&gt;","&lt;EUR&gt;")</f>
        <v>&lt;USD&gt;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</row>
    <row r="64" spans="1:62" ht="12.75">
      <c r="A64" s="4"/>
      <c r="B64" s="4"/>
      <c r="C64" s="4"/>
      <c r="D64" s="83"/>
      <c r="E64" s="83"/>
      <c r="F64" s="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</row>
    <row r="65" spans="1:62" ht="12.75">
      <c r="A65" s="4"/>
      <c r="B65" s="4"/>
      <c r="C65" s="4"/>
      <c r="D65" s="83"/>
      <c r="E65" s="83"/>
      <c r="F65" s="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</row>
    <row r="66" spans="1:62" ht="12.75">
      <c r="A66" s="4"/>
      <c r="B66" s="4"/>
      <c r="C66" s="4"/>
      <c r="D66" s="83"/>
      <c r="E66" s="83"/>
      <c r="F66" s="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</row>
    <row r="67" spans="1:62" ht="12.75">
      <c r="A67" s="4"/>
      <c r="B67" s="4"/>
      <c r="C67" s="4"/>
      <c r="D67" s="83"/>
      <c r="E67" s="83"/>
      <c r="F67" s="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</row>
    <row r="68" spans="6:62" ht="12.75">
      <c r="F68" s="8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</row>
    <row r="69" spans="6:62" ht="12.75">
      <c r="F69" s="8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</row>
    <row r="70" spans="1:62" ht="12.75">
      <c r="A70" s="8"/>
      <c r="B70" s="8"/>
      <c r="C70" s="8"/>
      <c r="D70" s="14"/>
      <c r="E70" s="14"/>
      <c r="F70" s="8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</row>
    <row r="71" spans="1:62" ht="12.75">
      <c r="A71" s="8"/>
      <c r="B71" s="8"/>
      <c r="C71" s="8"/>
      <c r="D71" s="14"/>
      <c r="E71" s="14"/>
      <c r="F71" s="8"/>
      <c r="O71" s="14"/>
      <c r="P71" s="14"/>
      <c r="Q71" s="14"/>
      <c r="R71" s="14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</row>
    <row r="72" spans="1:62" ht="12.75">
      <c r="A72" s="8"/>
      <c r="B72" s="8"/>
      <c r="C72" s="8"/>
      <c r="D72" s="14"/>
      <c r="E72" s="14"/>
      <c r="F72" s="8"/>
      <c r="O72" s="14"/>
      <c r="P72" s="14"/>
      <c r="Q72" s="14"/>
      <c r="R72" s="14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</row>
    <row r="73" spans="3:62" ht="12.75">
      <c r="C73" s="8"/>
      <c r="D73" s="14"/>
      <c r="E73" s="14"/>
      <c r="F73" s="8"/>
      <c r="O73" s="14"/>
      <c r="P73" s="14"/>
      <c r="Q73" s="14"/>
      <c r="R73" s="14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</row>
  </sheetData>
  <sheetProtection/>
  <mergeCells count="4">
    <mergeCell ref="A60:D60"/>
    <mergeCell ref="A61:D61"/>
    <mergeCell ref="A62:D62"/>
    <mergeCell ref="A63:D63"/>
  </mergeCells>
  <printOptions horizontalCentered="1"/>
  <pageMargins left="0.22" right="0.26" top="0.36" bottom="0.28" header="0.3" footer="0.28"/>
  <pageSetup fitToHeight="1" fitToWidth="1" horizontalDpi="600" verticalDpi="600" orientation="landscape" paperSize="9" scale="73" r:id="rId1"/>
  <headerFooter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C69"/>
  <sheetViews>
    <sheetView view="pageBreakPreview" zoomScale="75" zoomScaleNormal="50" zoomScaleSheetLayoutView="75" workbookViewId="0" topLeftCell="A1">
      <pane xSplit="3" ySplit="3" topLeftCell="D4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ColWidth="9.140625" defaultRowHeight="12.75" outlineLevelRow="1"/>
  <cols>
    <col min="1" max="1" width="3.140625" style="1" customWidth="1"/>
    <col min="2" max="2" width="0.13671875" style="1" customWidth="1"/>
    <col min="3" max="3" width="38.7109375" style="1" customWidth="1"/>
    <col min="4" max="6" width="6.8515625" style="1" customWidth="1"/>
    <col min="7" max="7" width="38.421875" style="1" customWidth="1"/>
    <col min="8" max="19" width="6.421875" style="3" customWidth="1"/>
    <col min="20" max="20" width="10.140625" style="1" customWidth="1"/>
    <col min="21" max="16384" width="9.140625" style="1" customWidth="1"/>
  </cols>
  <sheetData>
    <row r="1" spans="1:20" ht="15.75">
      <c r="A1" s="24"/>
      <c r="B1" s="24"/>
      <c r="C1" s="30" t="s">
        <v>277</v>
      </c>
      <c r="D1" s="28"/>
      <c r="E1" s="28"/>
      <c r="F1" s="28"/>
      <c r="G1" s="28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2" customHeight="1" thickBot="1">
      <c r="A2" s="19"/>
      <c r="B2" s="19"/>
      <c r="C2" s="19"/>
      <c r="D2" s="496" t="s">
        <v>270</v>
      </c>
      <c r="E2" s="496" t="s">
        <v>271</v>
      </c>
      <c r="F2" s="496" t="s">
        <v>332</v>
      </c>
      <c r="G2" s="19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19"/>
    </row>
    <row r="3" spans="1:20" s="2" customFormat="1" ht="18" customHeight="1" thickBot="1">
      <c r="A3" s="130" t="s">
        <v>2</v>
      </c>
      <c r="B3" s="130" t="s">
        <v>51</v>
      </c>
      <c r="C3" s="130" t="s">
        <v>43</v>
      </c>
      <c r="D3" s="510" t="s">
        <v>19</v>
      </c>
      <c r="E3" s="511" t="s">
        <v>268</v>
      </c>
      <c r="F3" s="540" t="s">
        <v>267</v>
      </c>
      <c r="G3" s="130" t="s">
        <v>44</v>
      </c>
      <c r="H3" s="130" t="s">
        <v>4</v>
      </c>
      <c r="I3" s="130" t="s">
        <v>5</v>
      </c>
      <c r="J3" s="130" t="s">
        <v>6</v>
      </c>
      <c r="K3" s="130" t="s">
        <v>7</v>
      </c>
      <c r="L3" s="130" t="s">
        <v>8</v>
      </c>
      <c r="M3" s="130" t="s">
        <v>9</v>
      </c>
      <c r="N3" s="130" t="s">
        <v>10</v>
      </c>
      <c r="O3" s="130" t="s">
        <v>11</v>
      </c>
      <c r="P3" s="130" t="s">
        <v>12</v>
      </c>
      <c r="Q3" s="130" t="s">
        <v>13</v>
      </c>
      <c r="R3" s="130" t="s">
        <v>14</v>
      </c>
      <c r="S3" s="130" t="s">
        <v>15</v>
      </c>
      <c r="T3" s="344" t="s">
        <v>29</v>
      </c>
    </row>
    <row r="4" spans="1:20" ht="12.75">
      <c r="A4" s="200">
        <v>1</v>
      </c>
      <c r="B4" s="201"/>
      <c r="C4" s="604"/>
      <c r="D4" s="604"/>
      <c r="E4" s="604"/>
      <c r="F4" s="604"/>
      <c r="G4" s="604"/>
      <c r="H4" s="192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434">
        <f>SUM(H4:S4)</f>
        <v>0</v>
      </c>
    </row>
    <row r="5" spans="1:20" ht="12.75">
      <c r="A5" s="203">
        <v>2</v>
      </c>
      <c r="B5" s="204"/>
      <c r="C5" s="604"/>
      <c r="D5" s="604"/>
      <c r="E5" s="604"/>
      <c r="F5" s="604"/>
      <c r="G5" s="604"/>
      <c r="H5" s="192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435">
        <f>SUM(H5:S5)</f>
        <v>0</v>
      </c>
    </row>
    <row r="6" spans="1:20" ht="12.75">
      <c r="A6" s="203">
        <v>3</v>
      </c>
      <c r="B6" s="204"/>
      <c r="C6" s="604"/>
      <c r="D6" s="604"/>
      <c r="E6" s="604"/>
      <c r="F6" s="604"/>
      <c r="G6" s="604"/>
      <c r="H6" s="192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435">
        <f aca="true" t="shared" si="0" ref="T6:T21">SUM(H6:S6)</f>
        <v>0</v>
      </c>
    </row>
    <row r="7" spans="1:20" ht="12.75">
      <c r="A7" s="203">
        <v>4</v>
      </c>
      <c r="B7" s="204"/>
      <c r="C7" s="604"/>
      <c r="D7" s="604"/>
      <c r="E7" s="604"/>
      <c r="F7" s="604"/>
      <c r="G7" s="604"/>
      <c r="H7" s="192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435">
        <f t="shared" si="0"/>
        <v>0</v>
      </c>
    </row>
    <row r="8" spans="1:20" ht="12.75">
      <c r="A8" s="203">
        <v>5</v>
      </c>
      <c r="B8" s="204"/>
      <c r="C8" s="604"/>
      <c r="D8" s="604"/>
      <c r="E8" s="604"/>
      <c r="F8" s="604"/>
      <c r="G8" s="604"/>
      <c r="H8" s="192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435">
        <f t="shared" si="0"/>
        <v>0</v>
      </c>
    </row>
    <row r="9" spans="1:20" ht="12.75">
      <c r="A9" s="203">
        <v>6</v>
      </c>
      <c r="B9" s="204"/>
      <c r="C9" s="604"/>
      <c r="D9" s="604"/>
      <c r="E9" s="604"/>
      <c r="F9" s="604"/>
      <c r="G9" s="604"/>
      <c r="H9" s="192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435">
        <f t="shared" si="0"/>
        <v>0</v>
      </c>
    </row>
    <row r="10" spans="1:20" ht="12.75">
      <c r="A10" s="203">
        <v>7</v>
      </c>
      <c r="B10" s="204"/>
      <c r="C10" s="604"/>
      <c r="D10" s="604"/>
      <c r="E10" s="604"/>
      <c r="F10" s="604"/>
      <c r="G10" s="604"/>
      <c r="H10" s="192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435">
        <f t="shared" si="0"/>
        <v>0</v>
      </c>
    </row>
    <row r="11" spans="1:20" ht="12.75">
      <c r="A11" s="203">
        <v>8</v>
      </c>
      <c r="B11" s="204"/>
      <c r="C11" s="604"/>
      <c r="D11" s="604"/>
      <c r="E11" s="604"/>
      <c r="F11" s="604"/>
      <c r="G11" s="604"/>
      <c r="H11" s="192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435">
        <f t="shared" si="0"/>
        <v>0</v>
      </c>
    </row>
    <row r="12" spans="1:20" ht="12.75">
      <c r="A12" s="203">
        <v>9</v>
      </c>
      <c r="B12" s="204"/>
      <c r="C12" s="604"/>
      <c r="D12" s="604"/>
      <c r="E12" s="604"/>
      <c r="F12" s="604"/>
      <c r="G12" s="604"/>
      <c r="H12" s="192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435">
        <f t="shared" si="0"/>
        <v>0</v>
      </c>
    </row>
    <row r="13" spans="1:20" ht="12.75">
      <c r="A13" s="203">
        <v>10</v>
      </c>
      <c r="B13" s="204"/>
      <c r="C13" s="604"/>
      <c r="D13" s="604"/>
      <c r="E13" s="604"/>
      <c r="F13" s="604"/>
      <c r="G13" s="604"/>
      <c r="H13" s="192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435">
        <f t="shared" si="0"/>
        <v>0</v>
      </c>
    </row>
    <row r="14" spans="1:20" ht="12.75">
      <c r="A14" s="203">
        <v>11</v>
      </c>
      <c r="B14" s="204"/>
      <c r="C14" s="604"/>
      <c r="D14" s="604"/>
      <c r="E14" s="604"/>
      <c r="F14" s="604"/>
      <c r="G14" s="604"/>
      <c r="H14" s="192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435">
        <f t="shared" si="0"/>
        <v>0</v>
      </c>
    </row>
    <row r="15" spans="1:20" ht="12.75">
      <c r="A15" s="203">
        <v>12</v>
      </c>
      <c r="B15" s="204"/>
      <c r="C15" s="604"/>
      <c r="D15" s="604"/>
      <c r="E15" s="604"/>
      <c r="F15" s="604"/>
      <c r="G15" s="604"/>
      <c r="H15" s="192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435">
        <f t="shared" si="0"/>
        <v>0</v>
      </c>
    </row>
    <row r="16" spans="1:20" ht="12.75">
      <c r="A16" s="203"/>
      <c r="B16" s="204"/>
      <c r="C16" s="604"/>
      <c r="D16" s="604"/>
      <c r="E16" s="604"/>
      <c r="F16" s="604"/>
      <c r="G16" s="604"/>
      <c r="H16" s="192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4"/>
      <c r="T16" s="435">
        <f t="shared" si="0"/>
        <v>0</v>
      </c>
    </row>
    <row r="17" spans="1:20" ht="12.75">
      <c r="A17" s="203"/>
      <c r="B17" s="204"/>
      <c r="C17" s="604"/>
      <c r="D17" s="604"/>
      <c r="E17" s="604"/>
      <c r="F17" s="604"/>
      <c r="G17" s="604"/>
      <c r="H17" s="192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4"/>
      <c r="T17" s="435">
        <f t="shared" si="0"/>
        <v>0</v>
      </c>
    </row>
    <row r="18" spans="1:20" ht="12.75">
      <c r="A18" s="203"/>
      <c r="B18" s="204"/>
      <c r="C18" s="604"/>
      <c r="D18" s="604"/>
      <c r="E18" s="604"/>
      <c r="F18" s="604"/>
      <c r="G18" s="604"/>
      <c r="H18" s="192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4"/>
      <c r="T18" s="435">
        <f t="shared" si="0"/>
        <v>0</v>
      </c>
    </row>
    <row r="19" spans="1:20" ht="12.75">
      <c r="A19" s="203"/>
      <c r="B19" s="204"/>
      <c r="C19" s="604"/>
      <c r="D19" s="604"/>
      <c r="E19" s="604"/>
      <c r="F19" s="604"/>
      <c r="G19" s="604"/>
      <c r="H19" s="192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4"/>
      <c r="T19" s="435">
        <f t="shared" si="0"/>
        <v>0</v>
      </c>
    </row>
    <row r="20" spans="1:20" ht="12.75">
      <c r="A20" s="203"/>
      <c r="B20" s="204"/>
      <c r="C20" s="604"/>
      <c r="D20" s="604"/>
      <c r="E20" s="604"/>
      <c r="F20" s="604"/>
      <c r="G20" s="604"/>
      <c r="H20" s="192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4"/>
      <c r="T20" s="435">
        <f t="shared" si="0"/>
        <v>0</v>
      </c>
    </row>
    <row r="21" spans="1:20" ht="12.75">
      <c r="A21" s="203"/>
      <c r="B21" s="204"/>
      <c r="C21" s="604"/>
      <c r="D21" s="604"/>
      <c r="E21" s="604"/>
      <c r="F21" s="604"/>
      <c r="G21" s="604"/>
      <c r="H21" s="192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4"/>
      <c r="T21" s="435">
        <f t="shared" si="0"/>
        <v>0</v>
      </c>
    </row>
    <row r="22" spans="1:20" ht="12.75">
      <c r="A22" s="203"/>
      <c r="B22" s="204"/>
      <c r="C22" s="604"/>
      <c r="D22" s="604"/>
      <c r="E22" s="604"/>
      <c r="F22" s="604"/>
      <c r="G22" s="604"/>
      <c r="H22" s="192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4"/>
      <c r="T22" s="435">
        <f aca="true" t="shared" si="1" ref="T22:T33">SUM(H22:S22)</f>
        <v>0</v>
      </c>
    </row>
    <row r="23" spans="1:20" ht="12.75">
      <c r="A23" s="203"/>
      <c r="B23" s="204"/>
      <c r="C23" s="604"/>
      <c r="D23" s="604"/>
      <c r="E23" s="604"/>
      <c r="F23" s="604"/>
      <c r="G23" s="604"/>
      <c r="H23" s="192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4"/>
      <c r="T23" s="435">
        <f t="shared" si="1"/>
        <v>0</v>
      </c>
    </row>
    <row r="24" spans="1:20" ht="12.75">
      <c r="A24" s="203"/>
      <c r="B24" s="204"/>
      <c r="C24" s="604"/>
      <c r="D24" s="604"/>
      <c r="E24" s="604"/>
      <c r="F24" s="604"/>
      <c r="G24" s="604"/>
      <c r="H24" s="192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4"/>
      <c r="T24" s="435">
        <f t="shared" si="1"/>
        <v>0</v>
      </c>
    </row>
    <row r="25" spans="1:20" ht="12.75">
      <c r="A25" s="203"/>
      <c r="B25" s="204"/>
      <c r="C25" s="604"/>
      <c r="D25" s="604"/>
      <c r="E25" s="604"/>
      <c r="F25" s="604"/>
      <c r="G25" s="604"/>
      <c r="H25" s="192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4"/>
      <c r="T25" s="435">
        <f t="shared" si="1"/>
        <v>0</v>
      </c>
    </row>
    <row r="26" spans="1:20" ht="12.75">
      <c r="A26" s="203"/>
      <c r="B26" s="204"/>
      <c r="C26" s="604"/>
      <c r="D26" s="604"/>
      <c r="E26" s="604"/>
      <c r="F26" s="604"/>
      <c r="G26" s="604"/>
      <c r="H26" s="192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4"/>
      <c r="T26" s="435">
        <f t="shared" si="1"/>
        <v>0</v>
      </c>
    </row>
    <row r="27" spans="1:20" ht="12.75">
      <c r="A27" s="203"/>
      <c r="B27" s="204"/>
      <c r="C27" s="604"/>
      <c r="D27" s="604"/>
      <c r="E27" s="604"/>
      <c r="F27" s="604"/>
      <c r="G27" s="604"/>
      <c r="H27" s="192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4"/>
      <c r="T27" s="435">
        <f t="shared" si="1"/>
        <v>0</v>
      </c>
    </row>
    <row r="28" spans="1:20" ht="12.75">
      <c r="A28" s="203"/>
      <c r="B28" s="204"/>
      <c r="C28" s="604"/>
      <c r="D28" s="604"/>
      <c r="E28" s="604"/>
      <c r="F28" s="604"/>
      <c r="G28" s="604"/>
      <c r="H28" s="192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4"/>
      <c r="T28" s="435">
        <f t="shared" si="1"/>
        <v>0</v>
      </c>
    </row>
    <row r="29" spans="1:20" ht="12.75">
      <c r="A29" s="203"/>
      <c r="B29" s="204"/>
      <c r="C29" s="604"/>
      <c r="D29" s="604"/>
      <c r="E29" s="604"/>
      <c r="F29" s="604"/>
      <c r="G29" s="604"/>
      <c r="H29" s="192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4"/>
      <c r="T29" s="435">
        <f t="shared" si="1"/>
        <v>0</v>
      </c>
    </row>
    <row r="30" spans="1:20" ht="12.75">
      <c r="A30" s="203"/>
      <c r="B30" s="204"/>
      <c r="C30" s="604"/>
      <c r="D30" s="604"/>
      <c r="E30" s="604"/>
      <c r="F30" s="604"/>
      <c r="G30" s="604"/>
      <c r="H30" s="192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4"/>
      <c r="T30" s="435">
        <f t="shared" si="1"/>
        <v>0</v>
      </c>
    </row>
    <row r="31" spans="1:20" ht="12.75">
      <c r="A31" s="203"/>
      <c r="B31" s="204"/>
      <c r="C31" s="604"/>
      <c r="D31" s="604"/>
      <c r="E31" s="604"/>
      <c r="F31" s="604"/>
      <c r="G31" s="604"/>
      <c r="H31" s="192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4"/>
      <c r="T31" s="435">
        <f t="shared" si="1"/>
        <v>0</v>
      </c>
    </row>
    <row r="32" spans="1:20" ht="12.75">
      <c r="A32" s="203"/>
      <c r="B32" s="204"/>
      <c r="C32" s="604"/>
      <c r="D32" s="604"/>
      <c r="E32" s="604"/>
      <c r="F32" s="604"/>
      <c r="G32" s="604"/>
      <c r="H32" s="192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4"/>
      <c r="T32" s="435">
        <f t="shared" si="1"/>
        <v>0</v>
      </c>
    </row>
    <row r="33" spans="1:20" ht="13.5" thickBot="1">
      <c r="A33" s="205"/>
      <c r="B33" s="206"/>
      <c r="C33" s="126"/>
      <c r="D33" s="199"/>
      <c r="E33" s="206"/>
      <c r="F33" s="427"/>
      <c r="G33" s="217"/>
      <c r="H33" s="208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10"/>
      <c r="T33" s="438">
        <f t="shared" si="1"/>
        <v>0</v>
      </c>
    </row>
    <row r="34" spans="1:20" ht="13.5" thickBot="1">
      <c r="A34" s="8"/>
      <c r="B34" s="8"/>
      <c r="C34" s="8"/>
      <c r="D34" s="8"/>
      <c r="E34" s="8"/>
      <c r="F34" s="8"/>
      <c r="G34" s="8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1"/>
    </row>
    <row r="35" spans="1:20" s="54" customFormat="1" ht="12.75" hidden="1" outlineLevel="1">
      <c r="A35" s="8"/>
      <c r="B35" s="8"/>
      <c r="C35" s="8"/>
      <c r="D35" s="145">
        <v>1</v>
      </c>
      <c r="E35" s="145"/>
      <c r="F35" s="145"/>
      <c r="G35" s="145"/>
      <c r="H35" s="187">
        <f aca="true" t="shared" si="2" ref="H35:S35">ROUND(SUMIF($D4:$D33,"1",H4:H33),0)</f>
        <v>0</v>
      </c>
      <c r="I35" s="187">
        <f t="shared" si="2"/>
        <v>0</v>
      </c>
      <c r="J35" s="187">
        <f t="shared" si="2"/>
        <v>0</v>
      </c>
      <c r="K35" s="187">
        <f t="shared" si="2"/>
        <v>0</v>
      </c>
      <c r="L35" s="187">
        <f t="shared" si="2"/>
        <v>0</v>
      </c>
      <c r="M35" s="187">
        <f t="shared" si="2"/>
        <v>0</v>
      </c>
      <c r="N35" s="187">
        <f t="shared" si="2"/>
        <v>0</v>
      </c>
      <c r="O35" s="187">
        <f t="shared" si="2"/>
        <v>0</v>
      </c>
      <c r="P35" s="187">
        <f t="shared" si="2"/>
        <v>0</v>
      </c>
      <c r="Q35" s="187">
        <f t="shared" si="2"/>
        <v>0</v>
      </c>
      <c r="R35" s="187">
        <f t="shared" si="2"/>
        <v>0</v>
      </c>
      <c r="S35" s="187">
        <f t="shared" si="2"/>
        <v>0</v>
      </c>
      <c r="T35" s="142">
        <f>SUM(H35:S35)</f>
        <v>0</v>
      </c>
    </row>
    <row r="36" spans="1:20" s="54" customFormat="1" ht="12.75" hidden="1" outlineLevel="1">
      <c r="A36" s="8"/>
      <c r="B36" s="8"/>
      <c r="C36" s="8"/>
      <c r="D36" s="55">
        <v>2</v>
      </c>
      <c r="E36" s="55"/>
      <c r="F36" s="55"/>
      <c r="G36" s="55"/>
      <c r="H36" s="187">
        <f aca="true" t="shared" si="3" ref="H36:S36">ROUND(SUMIF($D4:$D33,"2",H4:H33),0)</f>
        <v>0</v>
      </c>
      <c r="I36" s="187">
        <f t="shared" si="3"/>
        <v>0</v>
      </c>
      <c r="J36" s="187">
        <f t="shared" si="3"/>
        <v>0</v>
      </c>
      <c r="K36" s="187">
        <f t="shared" si="3"/>
        <v>0</v>
      </c>
      <c r="L36" s="187">
        <f t="shared" si="3"/>
        <v>0</v>
      </c>
      <c r="M36" s="187">
        <f t="shared" si="3"/>
        <v>0</v>
      </c>
      <c r="N36" s="187">
        <f t="shared" si="3"/>
        <v>0</v>
      </c>
      <c r="O36" s="187">
        <f t="shared" si="3"/>
        <v>0</v>
      </c>
      <c r="P36" s="187">
        <f t="shared" si="3"/>
        <v>0</v>
      </c>
      <c r="Q36" s="187">
        <f t="shared" si="3"/>
        <v>0</v>
      </c>
      <c r="R36" s="187">
        <f t="shared" si="3"/>
        <v>0</v>
      </c>
      <c r="S36" s="187">
        <f t="shared" si="3"/>
        <v>0</v>
      </c>
      <c r="T36" s="143">
        <f>SUM(H36:S36)</f>
        <v>0</v>
      </c>
    </row>
    <row r="37" spans="1:20" s="54" customFormat="1" ht="12.75" hidden="1" outlineLevel="1">
      <c r="A37" s="8"/>
      <c r="B37" s="8"/>
      <c r="C37" s="8"/>
      <c r="D37" s="55">
        <v>3</v>
      </c>
      <c r="E37" s="55"/>
      <c r="F37" s="55"/>
      <c r="G37" s="55"/>
      <c r="H37" s="187">
        <f aca="true" t="shared" si="4" ref="H37:S37">ROUND(SUMIF($D4:$D33,"3",H4:H33),0)</f>
        <v>0</v>
      </c>
      <c r="I37" s="187">
        <f t="shared" si="4"/>
        <v>0</v>
      </c>
      <c r="J37" s="187">
        <f t="shared" si="4"/>
        <v>0</v>
      </c>
      <c r="K37" s="187">
        <f t="shared" si="4"/>
        <v>0</v>
      </c>
      <c r="L37" s="187">
        <f t="shared" si="4"/>
        <v>0</v>
      </c>
      <c r="M37" s="187">
        <f t="shared" si="4"/>
        <v>0</v>
      </c>
      <c r="N37" s="187">
        <f t="shared" si="4"/>
        <v>0</v>
      </c>
      <c r="O37" s="187">
        <f t="shared" si="4"/>
        <v>0</v>
      </c>
      <c r="P37" s="187">
        <f t="shared" si="4"/>
        <v>0</v>
      </c>
      <c r="Q37" s="187">
        <f t="shared" si="4"/>
        <v>0</v>
      </c>
      <c r="R37" s="187">
        <f t="shared" si="4"/>
        <v>0</v>
      </c>
      <c r="S37" s="187">
        <f t="shared" si="4"/>
        <v>0</v>
      </c>
      <c r="T37" s="143">
        <f>SUM(H37:S37)</f>
        <v>0</v>
      </c>
    </row>
    <row r="38" spans="1:20" s="54" customFormat="1" ht="13.5" hidden="1" outlineLevel="1" thickBot="1">
      <c r="A38" s="8"/>
      <c r="B38" s="8"/>
      <c r="C38" s="8"/>
      <c r="D38" s="146">
        <v>4</v>
      </c>
      <c r="E38" s="146"/>
      <c r="F38" s="146"/>
      <c r="G38" s="146"/>
      <c r="H38" s="343">
        <f aca="true" t="shared" si="5" ref="H38:S38">ROUND(SUMIF($D4:$D33,"4",H4:H33),0)</f>
        <v>0</v>
      </c>
      <c r="I38" s="343">
        <f t="shared" si="5"/>
        <v>0</v>
      </c>
      <c r="J38" s="343">
        <f t="shared" si="5"/>
        <v>0</v>
      </c>
      <c r="K38" s="343">
        <f t="shared" si="5"/>
        <v>0</v>
      </c>
      <c r="L38" s="343">
        <f t="shared" si="5"/>
        <v>0</v>
      </c>
      <c r="M38" s="343">
        <f t="shared" si="5"/>
        <v>0</v>
      </c>
      <c r="N38" s="343">
        <f t="shared" si="5"/>
        <v>0</v>
      </c>
      <c r="O38" s="343">
        <f t="shared" si="5"/>
        <v>0</v>
      </c>
      <c r="P38" s="343">
        <f t="shared" si="5"/>
        <v>0</v>
      </c>
      <c r="Q38" s="343">
        <f t="shared" si="5"/>
        <v>0</v>
      </c>
      <c r="R38" s="343">
        <f t="shared" si="5"/>
        <v>0</v>
      </c>
      <c r="S38" s="343">
        <f t="shared" si="5"/>
        <v>0</v>
      </c>
      <c r="T38" s="147">
        <f>SUM(H38:S38)</f>
        <v>0</v>
      </c>
    </row>
    <row r="39" spans="1:20" ht="13.5" collapsed="1" thickBot="1">
      <c r="A39" s="711" t="s">
        <v>314</v>
      </c>
      <c r="B39" s="712"/>
      <c r="C39" s="712"/>
      <c r="D39" s="713"/>
      <c r="E39" s="563" t="s">
        <v>268</v>
      </c>
      <c r="F39" s="428"/>
      <c r="G39" s="144" t="s">
        <v>40</v>
      </c>
      <c r="H39" s="438">
        <f>SUM(H35:H38)</f>
        <v>0</v>
      </c>
      <c r="I39" s="438">
        <f aca="true" t="shared" si="6" ref="I39:S39">SUM(I35:I38)</f>
        <v>0</v>
      </c>
      <c r="J39" s="438">
        <f t="shared" si="6"/>
        <v>0</v>
      </c>
      <c r="K39" s="438">
        <f t="shared" si="6"/>
        <v>0</v>
      </c>
      <c r="L39" s="438">
        <f t="shared" si="6"/>
        <v>0</v>
      </c>
      <c r="M39" s="438">
        <f t="shared" si="6"/>
        <v>0</v>
      </c>
      <c r="N39" s="438">
        <f t="shared" si="6"/>
        <v>0</v>
      </c>
      <c r="O39" s="438">
        <f t="shared" si="6"/>
        <v>0</v>
      </c>
      <c r="P39" s="438">
        <f t="shared" si="6"/>
        <v>0</v>
      </c>
      <c r="Q39" s="438">
        <f t="shared" si="6"/>
        <v>0</v>
      </c>
      <c r="R39" s="438">
        <f t="shared" si="6"/>
        <v>0</v>
      </c>
      <c r="S39" s="438">
        <f t="shared" si="6"/>
        <v>0</v>
      </c>
      <c r="T39" s="441">
        <f>SUM(T35:T38)</f>
        <v>0</v>
      </c>
    </row>
    <row r="40" spans="1:20" ht="12.75" customHeight="1" thickBot="1">
      <c r="A40" s="714" t="s">
        <v>322</v>
      </c>
      <c r="B40" s="715"/>
      <c r="C40" s="715"/>
      <c r="D40" s="716"/>
      <c r="E40" s="568" t="s">
        <v>303</v>
      </c>
      <c r="F40" s="570" t="s">
        <v>267</v>
      </c>
      <c r="G40" s="705" t="s">
        <v>316</v>
      </c>
      <c r="H40" s="706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8"/>
    </row>
    <row r="41" spans="1:20" ht="12.75" customHeight="1">
      <c r="A41" s="717" t="s">
        <v>323</v>
      </c>
      <c r="B41" s="718"/>
      <c r="C41" s="718"/>
      <c r="D41" s="719"/>
      <c r="E41" s="564" t="s">
        <v>309</v>
      </c>
      <c r="F41" s="571" t="s">
        <v>315</v>
      </c>
      <c r="G41" s="707" t="s">
        <v>326</v>
      </c>
      <c r="H41" s="708"/>
      <c r="I41" s="14"/>
      <c r="J41" s="14"/>
      <c r="K41" s="14"/>
      <c r="M41" s="14"/>
      <c r="N41" s="14"/>
      <c r="O41" s="14"/>
      <c r="P41" s="14"/>
      <c r="Q41" s="14"/>
      <c r="R41" s="14"/>
      <c r="S41" s="14"/>
      <c r="T41" s="8"/>
    </row>
    <row r="42" spans="1:20" ht="12.75" customHeight="1">
      <c r="A42" s="717" t="s">
        <v>324</v>
      </c>
      <c r="B42" s="718"/>
      <c r="C42" s="718"/>
      <c r="D42" s="719"/>
      <c r="E42" s="564" t="s">
        <v>302</v>
      </c>
      <c r="F42" s="572" t="s">
        <v>309</v>
      </c>
      <c r="G42" s="709" t="s">
        <v>325</v>
      </c>
      <c r="H42" s="710"/>
      <c r="I42" s="14"/>
      <c r="J42" s="14"/>
      <c r="K42" s="14"/>
      <c r="L42" s="14"/>
      <c r="M42" s="14"/>
      <c r="N42" s="573" t="str">
        <f>IF('1-Plan'!$R$10,"&lt;USD&gt;","&lt;EUR&gt;")</f>
        <v>&lt;USD&gt;</v>
      </c>
      <c r="O42" s="14"/>
      <c r="P42" s="14"/>
      <c r="Q42" s="14"/>
      <c r="R42" s="14"/>
      <c r="S42" s="14"/>
      <c r="T42" s="8"/>
    </row>
    <row r="43" spans="1:29" ht="12.75">
      <c r="A43" s="8"/>
      <c r="B43" s="8"/>
      <c r="C43" s="8"/>
      <c r="D43" s="8"/>
      <c r="E43" s="8"/>
      <c r="F43" s="8"/>
      <c r="G43" s="8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8"/>
      <c r="AC43" s="19"/>
    </row>
    <row r="44" spans="1:20" ht="12.75">
      <c r="A44" s="8"/>
      <c r="B44" s="8"/>
      <c r="C44" s="8"/>
      <c r="D44" s="8"/>
      <c r="E44" s="8"/>
      <c r="F44" s="8"/>
      <c r="G44" s="8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8"/>
    </row>
    <row r="45" spans="1:20" ht="12.75">
      <c r="A45" s="8"/>
      <c r="B45" s="8"/>
      <c r="C45" s="8"/>
      <c r="D45" s="8"/>
      <c r="E45" s="8"/>
      <c r="F45" s="8"/>
      <c r="G45" s="8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8"/>
    </row>
    <row r="46" spans="1:20" ht="12.75">
      <c r="A46" s="8"/>
      <c r="B46" s="8"/>
      <c r="C46" s="8"/>
      <c r="D46" s="8"/>
      <c r="E46" s="8"/>
      <c r="F46" s="8"/>
      <c r="G46" s="8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8"/>
    </row>
    <row r="47" spans="1:20" ht="12.75">
      <c r="A47" s="8"/>
      <c r="B47" s="8"/>
      <c r="C47" s="8"/>
      <c r="D47" s="8"/>
      <c r="E47" s="8"/>
      <c r="F47" s="8"/>
      <c r="G47" s="8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8"/>
    </row>
    <row r="48" spans="1:20" ht="12.75">
      <c r="A48" s="8"/>
      <c r="B48" s="8"/>
      <c r="C48" s="8"/>
      <c r="D48" s="8"/>
      <c r="E48" s="8"/>
      <c r="F48" s="8"/>
      <c r="G48" s="8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8"/>
    </row>
    <row r="49" spans="1:20" ht="12.75">
      <c r="A49" s="8"/>
      <c r="B49" s="8"/>
      <c r="C49" s="8"/>
      <c r="D49" s="8"/>
      <c r="E49" s="8"/>
      <c r="F49" s="8"/>
      <c r="G49" s="8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8"/>
    </row>
    <row r="50" spans="1:20" ht="12.75">
      <c r="A50" s="8"/>
      <c r="B50" s="8"/>
      <c r="C50" s="8"/>
      <c r="D50" s="8"/>
      <c r="E50" s="8"/>
      <c r="F50" s="8"/>
      <c r="G50" s="8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8"/>
    </row>
    <row r="51" spans="1:20" ht="12.75">
      <c r="A51" s="8"/>
      <c r="B51" s="8"/>
      <c r="C51" s="8"/>
      <c r="D51" s="8"/>
      <c r="E51" s="8"/>
      <c r="F51" s="8"/>
      <c r="G51" s="8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8"/>
    </row>
    <row r="52" spans="1:20" ht="12.75">
      <c r="A52" s="8"/>
      <c r="B52" s="8"/>
      <c r="C52" s="8"/>
      <c r="D52" s="8"/>
      <c r="E52" s="8"/>
      <c r="F52" s="8"/>
      <c r="G52" s="8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8"/>
    </row>
    <row r="53" spans="1:20" ht="12.75">
      <c r="A53" s="8"/>
      <c r="B53" s="8"/>
      <c r="C53" s="8"/>
      <c r="D53" s="8"/>
      <c r="E53" s="8"/>
      <c r="F53" s="8"/>
      <c r="G53" s="8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8"/>
    </row>
    <row r="54" spans="1:20" ht="12.75">
      <c r="A54" s="8"/>
      <c r="B54" s="8"/>
      <c r="C54" s="8"/>
      <c r="D54" s="8"/>
      <c r="E54" s="8"/>
      <c r="F54" s="8"/>
      <c r="G54" s="8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8"/>
    </row>
    <row r="55" spans="1:20" ht="12.75">
      <c r="A55" s="8"/>
      <c r="B55" s="8"/>
      <c r="C55" s="8"/>
      <c r="D55" s="8"/>
      <c r="E55" s="8"/>
      <c r="F55" s="8"/>
      <c r="G55" s="8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8"/>
    </row>
    <row r="56" spans="1:20" ht="12.75">
      <c r="A56" s="8"/>
      <c r="B56" s="8"/>
      <c r="C56" s="8"/>
      <c r="D56" s="8"/>
      <c r="E56" s="8"/>
      <c r="F56" s="8"/>
      <c r="G56" s="8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8"/>
    </row>
    <row r="57" spans="1:20" ht="12.75">
      <c r="A57" s="8"/>
      <c r="B57" s="8"/>
      <c r="C57" s="8"/>
      <c r="D57" s="8"/>
      <c r="E57" s="8"/>
      <c r="F57" s="8"/>
      <c r="G57" s="8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8"/>
    </row>
    <row r="58" spans="1:20" ht="12.75">
      <c r="A58" s="8"/>
      <c r="B58" s="8"/>
      <c r="C58" s="8"/>
      <c r="D58" s="8"/>
      <c r="E58" s="8"/>
      <c r="F58" s="8"/>
      <c r="G58" s="8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8"/>
    </row>
    <row r="59" spans="1:20" ht="12.75">
      <c r="A59" s="8"/>
      <c r="B59" s="8"/>
      <c r="C59" s="8"/>
      <c r="D59" s="8"/>
      <c r="E59" s="8"/>
      <c r="F59" s="8"/>
      <c r="G59" s="8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8"/>
    </row>
    <row r="60" spans="1:20" ht="12.75">
      <c r="A60" s="8"/>
      <c r="B60" s="8"/>
      <c r="C60" s="8"/>
      <c r="D60" s="8"/>
      <c r="E60" s="8"/>
      <c r="F60" s="8"/>
      <c r="G60" s="8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8"/>
    </row>
    <row r="61" spans="1:20" ht="12.75">
      <c r="A61" s="8"/>
      <c r="B61" s="8"/>
      <c r="C61" s="8"/>
      <c r="D61" s="8"/>
      <c r="E61" s="8"/>
      <c r="F61" s="8"/>
      <c r="G61" s="8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8"/>
    </row>
    <row r="62" spans="1:20" ht="12.75">
      <c r="A62" s="8"/>
      <c r="B62" s="8"/>
      <c r="C62" s="8"/>
      <c r="D62" s="8"/>
      <c r="E62" s="8"/>
      <c r="F62" s="8"/>
      <c r="G62" s="8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8"/>
    </row>
    <row r="63" spans="1:20" ht="12.75">
      <c r="A63" s="8"/>
      <c r="B63" s="8"/>
      <c r="C63" s="8"/>
      <c r="D63" s="8"/>
      <c r="E63" s="8"/>
      <c r="F63" s="8"/>
      <c r="G63" s="8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8"/>
    </row>
    <row r="64" spans="1:20" ht="12.75">
      <c r="A64" s="8"/>
      <c r="B64" s="8"/>
      <c r="C64" s="8"/>
      <c r="D64" s="8"/>
      <c r="E64" s="8"/>
      <c r="F64" s="8"/>
      <c r="G64" s="8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8"/>
    </row>
    <row r="65" spans="1:20" ht="12.75">
      <c r="A65" s="8"/>
      <c r="B65" s="8"/>
      <c r="C65" s="8"/>
      <c r="D65" s="8"/>
      <c r="E65" s="8"/>
      <c r="F65" s="8"/>
      <c r="G65" s="8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8"/>
    </row>
    <row r="66" spans="1:20" ht="12.75">
      <c r="A66" s="8"/>
      <c r="B66" s="8"/>
      <c r="C66" s="8"/>
      <c r="D66" s="8"/>
      <c r="E66" s="8"/>
      <c r="F66" s="8"/>
      <c r="G66" s="8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8"/>
    </row>
    <row r="67" spans="1:20" ht="12.75">
      <c r="A67" s="8"/>
      <c r="B67" s="8"/>
      <c r="C67" s="8"/>
      <c r="D67" s="8"/>
      <c r="E67" s="8"/>
      <c r="F67" s="8"/>
      <c r="G67" s="8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8"/>
    </row>
    <row r="68" spans="1:20" ht="12.75">
      <c r="A68" s="8"/>
      <c r="B68" s="8"/>
      <c r="C68" s="8"/>
      <c r="D68" s="8"/>
      <c r="E68" s="8"/>
      <c r="F68" s="8"/>
      <c r="G68" s="8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8"/>
    </row>
    <row r="69" spans="1:20" ht="12.75">
      <c r="A69" s="8"/>
      <c r="B69" s="8"/>
      <c r="C69" s="8"/>
      <c r="D69" s="8"/>
      <c r="E69" s="8"/>
      <c r="F69" s="8"/>
      <c r="G69" s="8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8"/>
    </row>
  </sheetData>
  <mergeCells count="7">
    <mergeCell ref="G40:H40"/>
    <mergeCell ref="G41:H41"/>
    <mergeCell ref="G42:H42"/>
    <mergeCell ref="A39:D39"/>
    <mergeCell ref="A40:D40"/>
    <mergeCell ref="A41:D41"/>
    <mergeCell ref="A42:D42"/>
  </mergeCells>
  <printOptions horizontalCentered="1"/>
  <pageMargins left="0.22" right="0.26" top="0.36" bottom="0.28" header="0.3" footer="0.28"/>
  <pageSetup fitToHeight="1" fitToWidth="1" horizontalDpi="600" verticalDpi="600" orientation="landscape" paperSize="9" scale="75" r:id="rId1"/>
  <headerFooter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L180"/>
  <sheetViews>
    <sheetView view="pageBreakPreview" zoomScale="75" zoomScaleNormal="50" zoomScaleSheetLayoutView="75" workbookViewId="0" topLeftCell="A1">
      <pane xSplit="3" ySplit="3" topLeftCell="D34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ColWidth="9.140625" defaultRowHeight="12.75" outlineLevelRow="1"/>
  <cols>
    <col min="1" max="1" width="3.28125" style="1" customWidth="1"/>
    <col min="2" max="2" width="6.28125" style="1" customWidth="1"/>
    <col min="3" max="3" width="35.421875" style="1" customWidth="1"/>
    <col min="4" max="5" width="6.8515625" style="1" customWidth="1"/>
    <col min="6" max="6" width="41.28125" style="1" customWidth="1"/>
    <col min="7" max="7" width="5.8515625" style="3" customWidth="1"/>
    <col min="8" max="8" width="6.421875" style="3" customWidth="1"/>
    <col min="9" max="9" width="5.8515625" style="3" customWidth="1"/>
    <col min="10" max="10" width="6.140625" style="3" customWidth="1"/>
    <col min="11" max="11" width="6.28125" style="3" customWidth="1"/>
    <col min="12" max="12" width="5.7109375" style="3" customWidth="1"/>
    <col min="13" max="15" width="5.421875" style="3" customWidth="1"/>
    <col min="16" max="17" width="6.28125" style="3" customWidth="1"/>
    <col min="18" max="18" width="6.57421875" style="3" customWidth="1"/>
    <col min="19" max="19" width="10.140625" style="1" customWidth="1"/>
    <col min="20" max="16384" width="9.140625" style="1" customWidth="1"/>
  </cols>
  <sheetData>
    <row r="1" spans="2:64" ht="15.75">
      <c r="B1" s="24"/>
      <c r="C1" s="89" t="s">
        <v>278</v>
      </c>
      <c r="D1" s="25"/>
      <c r="E1" s="25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2:63" ht="12" customHeight="1" thickBot="1">
      <c r="B2" s="19"/>
      <c r="C2" s="19"/>
      <c r="D2" s="496" t="s">
        <v>270</v>
      </c>
      <c r="E2" s="496" t="s">
        <v>331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19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64" s="2" customFormat="1" ht="18" customHeight="1" thickBot="1">
      <c r="A3" s="130"/>
      <c r="B3" s="130" t="s">
        <v>2</v>
      </c>
      <c r="C3" s="130" t="s">
        <v>43</v>
      </c>
      <c r="D3" s="510" t="s">
        <v>19</v>
      </c>
      <c r="E3" s="511" t="s">
        <v>265</v>
      </c>
      <c r="F3" s="130" t="s">
        <v>44</v>
      </c>
      <c r="G3" s="130" t="s">
        <v>4</v>
      </c>
      <c r="H3" s="130" t="s">
        <v>5</v>
      </c>
      <c r="I3" s="130" t="s">
        <v>6</v>
      </c>
      <c r="J3" s="130" t="s">
        <v>7</v>
      </c>
      <c r="K3" s="130" t="s">
        <v>8</v>
      </c>
      <c r="L3" s="130" t="s">
        <v>9</v>
      </c>
      <c r="M3" s="130" t="s">
        <v>10</v>
      </c>
      <c r="N3" s="130" t="s">
        <v>11</v>
      </c>
      <c r="O3" s="130" t="s">
        <v>12</v>
      </c>
      <c r="P3" s="130" t="s">
        <v>13</v>
      </c>
      <c r="Q3" s="130" t="s">
        <v>14</v>
      </c>
      <c r="R3" s="177" t="s">
        <v>15</v>
      </c>
      <c r="S3" s="344" t="s">
        <v>29</v>
      </c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2.75">
      <c r="A4" s="117">
        <v>1</v>
      </c>
      <c r="B4" s="118" t="s">
        <v>208</v>
      </c>
      <c r="C4" s="127"/>
      <c r="D4" s="53"/>
      <c r="E4" s="53"/>
      <c r="F4" s="128"/>
      <c r="G4" s="2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435">
        <f>SUM(G4:R4)</f>
        <v>0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ht="12.75">
      <c r="A5" s="213"/>
      <c r="B5" s="214">
        <v>1.1</v>
      </c>
      <c r="C5" s="605"/>
      <c r="D5" s="605"/>
      <c r="E5" s="605"/>
      <c r="F5" s="605"/>
      <c r="G5" s="192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435">
        <f>SUM(G5:R5)</f>
        <v>0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ht="12.75">
      <c r="A6" s="213"/>
      <c r="B6" s="214">
        <v>1.2</v>
      </c>
      <c r="C6" s="605"/>
      <c r="D6" s="605"/>
      <c r="E6" s="605"/>
      <c r="F6" s="605"/>
      <c r="G6" s="192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435">
        <f>SUM(G6:R6)</f>
        <v>0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ht="12.75">
      <c r="A7" s="213"/>
      <c r="B7" s="214">
        <v>1.3</v>
      </c>
      <c r="C7" s="605"/>
      <c r="D7" s="605"/>
      <c r="E7" s="605"/>
      <c r="F7" s="605"/>
      <c r="G7" s="192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435">
        <f aca="true" t="shared" si="0" ref="S7:S26">SUM(G7:R7)</f>
        <v>0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ht="12.75">
      <c r="A8" s="213"/>
      <c r="B8" s="214">
        <v>1.6</v>
      </c>
      <c r="C8" s="605"/>
      <c r="D8" s="98"/>
      <c r="E8" s="233"/>
      <c r="F8" s="111"/>
      <c r="G8" s="192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435">
        <f>SUM(G8:R8)</f>
        <v>0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1:64" ht="12.75">
      <c r="A9" s="213">
        <v>2</v>
      </c>
      <c r="B9" s="197" t="s">
        <v>209</v>
      </c>
      <c r="C9" s="245"/>
      <c r="D9" s="198"/>
      <c r="E9" s="198"/>
      <c r="F9" s="246"/>
      <c r="G9" s="192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435">
        <f t="shared" si="0"/>
        <v>0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ht="12.75">
      <c r="A10" s="213"/>
      <c r="B10" s="214">
        <v>2.1</v>
      </c>
      <c r="C10" s="605"/>
      <c r="D10" s="605"/>
      <c r="E10" s="605"/>
      <c r="F10" s="605"/>
      <c r="G10" s="192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435">
        <f t="shared" si="0"/>
        <v>0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12.75">
      <c r="A11" s="213"/>
      <c r="B11" s="214">
        <v>2.2</v>
      </c>
      <c r="C11" s="605"/>
      <c r="D11" s="605"/>
      <c r="E11" s="605"/>
      <c r="F11" s="605"/>
      <c r="G11" s="192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435">
        <f t="shared" si="0"/>
        <v>0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12.75">
      <c r="A12" s="213"/>
      <c r="B12" s="214">
        <v>2.3</v>
      </c>
      <c r="C12" s="605"/>
      <c r="D12" s="605"/>
      <c r="E12" s="605"/>
      <c r="F12" s="605"/>
      <c r="G12" s="192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435">
        <f t="shared" si="0"/>
        <v>0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2.75">
      <c r="A13" s="213"/>
      <c r="B13" s="214">
        <v>2.7</v>
      </c>
      <c r="C13" s="605"/>
      <c r="D13" s="605"/>
      <c r="E13" s="605"/>
      <c r="F13" s="605"/>
      <c r="G13" s="192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435">
        <f>SUM(G13:R13)</f>
        <v>0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12.75">
      <c r="A14" s="213">
        <v>3</v>
      </c>
      <c r="B14" s="197" t="s">
        <v>210</v>
      </c>
      <c r="C14" s="245"/>
      <c r="D14" s="198"/>
      <c r="E14" s="198"/>
      <c r="F14" s="246"/>
      <c r="G14" s="192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435">
        <f t="shared" si="0"/>
        <v>0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12.75">
      <c r="A15" s="213"/>
      <c r="B15" s="214">
        <v>3.1</v>
      </c>
      <c r="C15" s="605"/>
      <c r="D15" s="605"/>
      <c r="E15" s="605"/>
      <c r="F15" s="605"/>
      <c r="G15" s="192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435">
        <f t="shared" si="0"/>
        <v>0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2.75">
      <c r="A16" s="213"/>
      <c r="B16" s="214">
        <v>3.2</v>
      </c>
      <c r="C16" s="605"/>
      <c r="D16" s="605"/>
      <c r="E16" s="605"/>
      <c r="F16" s="605"/>
      <c r="G16" s="192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435">
        <f t="shared" si="0"/>
        <v>0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12.75">
      <c r="A17" s="213"/>
      <c r="B17" s="214">
        <v>3.3</v>
      </c>
      <c r="C17" s="605"/>
      <c r="D17" s="605"/>
      <c r="E17" s="605"/>
      <c r="F17" s="605"/>
      <c r="G17" s="192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435">
        <f t="shared" si="0"/>
        <v>0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ht="12.75">
      <c r="A18" s="213"/>
      <c r="B18" s="214">
        <v>3.7</v>
      </c>
      <c r="C18" s="605"/>
      <c r="D18" s="605"/>
      <c r="E18" s="605"/>
      <c r="F18" s="605"/>
      <c r="G18" s="192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435">
        <f>SUM(G18:R18)</f>
        <v>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12.75">
      <c r="A19" s="213">
        <v>4</v>
      </c>
      <c r="B19" s="197" t="s">
        <v>211</v>
      </c>
      <c r="C19" s="245"/>
      <c r="D19" s="198"/>
      <c r="E19" s="198"/>
      <c r="F19" s="246"/>
      <c r="G19" s="192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435">
        <f t="shared" si="0"/>
        <v>0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12.75">
      <c r="A20" s="213"/>
      <c r="B20" s="214">
        <v>4.1</v>
      </c>
      <c r="C20" s="605"/>
      <c r="D20" s="605"/>
      <c r="E20" s="605"/>
      <c r="F20" s="605"/>
      <c r="G20" s="192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4"/>
      <c r="S20" s="435">
        <f t="shared" si="0"/>
        <v>0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12.75">
      <c r="A21" s="213"/>
      <c r="B21" s="214">
        <v>4.2</v>
      </c>
      <c r="C21" s="605"/>
      <c r="D21" s="605"/>
      <c r="E21" s="605"/>
      <c r="F21" s="605"/>
      <c r="G21" s="192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4"/>
      <c r="S21" s="435">
        <f t="shared" si="0"/>
        <v>0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2.75">
      <c r="A22" s="213"/>
      <c r="B22" s="214">
        <v>4.6</v>
      </c>
      <c r="C22" s="605"/>
      <c r="D22" s="605"/>
      <c r="E22" s="605"/>
      <c r="F22" s="605"/>
      <c r="G22" s="192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435">
        <f>SUM(G22:R22)</f>
        <v>0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12.75">
      <c r="A23" s="213"/>
      <c r="B23" s="214">
        <v>4.7</v>
      </c>
      <c r="C23" s="605"/>
      <c r="D23" s="605"/>
      <c r="E23" s="605"/>
      <c r="F23" s="605"/>
      <c r="G23" s="192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435">
        <f>SUM(G23:R23)</f>
        <v>0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12.75">
      <c r="A24" s="213">
        <v>5</v>
      </c>
      <c r="B24" s="197" t="s">
        <v>212</v>
      </c>
      <c r="C24" s="245"/>
      <c r="D24" s="198"/>
      <c r="E24" s="198"/>
      <c r="F24" s="246"/>
      <c r="G24" s="192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4"/>
      <c r="S24" s="435">
        <f t="shared" si="0"/>
        <v>0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25" spans="1:64" ht="12.75">
      <c r="A25" s="213"/>
      <c r="B25" s="214">
        <v>5.1</v>
      </c>
      <c r="C25" s="605"/>
      <c r="D25" s="605"/>
      <c r="E25" s="605"/>
      <c r="F25" s="605"/>
      <c r="G25" s="192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4"/>
      <c r="S25" s="435">
        <f t="shared" si="0"/>
        <v>0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 ht="12.75">
      <c r="A26" s="213"/>
      <c r="B26" s="214">
        <v>5.2</v>
      </c>
      <c r="C26" s="605"/>
      <c r="D26" s="605"/>
      <c r="E26" s="605"/>
      <c r="F26" s="605"/>
      <c r="G26" s="192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4"/>
      <c r="S26" s="435">
        <f t="shared" si="0"/>
        <v>0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1:64" ht="12.75">
      <c r="A27" s="213"/>
      <c r="B27" s="214">
        <v>5.3</v>
      </c>
      <c r="C27" s="605"/>
      <c r="D27" s="605"/>
      <c r="E27" s="605"/>
      <c r="F27" s="605"/>
      <c r="G27" s="192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4"/>
      <c r="S27" s="435">
        <f aca="true" t="shared" si="1" ref="S27:S48">SUM(G27:R27)</f>
        <v>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ht="12.75">
      <c r="A28" s="213"/>
      <c r="B28" s="214">
        <v>5.7</v>
      </c>
      <c r="C28" s="605"/>
      <c r="D28" s="605"/>
      <c r="E28" s="605"/>
      <c r="F28" s="605"/>
      <c r="G28" s="192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443">
        <f t="shared" si="1"/>
        <v>0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1:64" ht="12.75">
      <c r="A29" s="213">
        <v>6</v>
      </c>
      <c r="B29" s="197" t="s">
        <v>225</v>
      </c>
      <c r="C29" s="245"/>
      <c r="D29" s="198"/>
      <c r="E29" s="198"/>
      <c r="F29" s="246"/>
      <c r="G29" s="192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4"/>
      <c r="S29" s="443">
        <f t="shared" si="1"/>
        <v>0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1:64" ht="12.75">
      <c r="A30" s="213"/>
      <c r="B30" s="214">
        <v>6.1</v>
      </c>
      <c r="C30" s="605"/>
      <c r="D30" s="605"/>
      <c r="E30" s="605"/>
      <c r="F30" s="605"/>
      <c r="G30" s="192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4"/>
      <c r="S30" s="443">
        <f t="shared" si="1"/>
        <v>0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  <row r="31" spans="1:64" ht="12.75">
      <c r="A31" s="213"/>
      <c r="B31" s="214">
        <v>6.2</v>
      </c>
      <c r="C31" s="605"/>
      <c r="D31" s="605"/>
      <c r="E31" s="605"/>
      <c r="F31" s="605"/>
      <c r="G31" s="192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4"/>
      <c r="S31" s="443">
        <f t="shared" si="1"/>
        <v>0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ht="12.75">
      <c r="A32" s="213"/>
      <c r="B32" s="214">
        <v>6.3</v>
      </c>
      <c r="C32" s="605"/>
      <c r="D32" s="605"/>
      <c r="E32" s="605"/>
      <c r="F32" s="605"/>
      <c r="G32" s="192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4"/>
      <c r="S32" s="443">
        <f t="shared" si="1"/>
        <v>0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64" ht="12.75">
      <c r="A33" s="213"/>
      <c r="B33" s="214">
        <v>6.7</v>
      </c>
      <c r="C33" s="605"/>
      <c r="D33" s="605"/>
      <c r="E33" s="605"/>
      <c r="F33" s="605"/>
      <c r="G33" s="192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443">
        <f t="shared" si="1"/>
        <v>0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64" ht="12.75">
      <c r="A34" s="213">
        <v>7</v>
      </c>
      <c r="B34" s="197" t="s">
        <v>226</v>
      </c>
      <c r="C34" s="246"/>
      <c r="D34" s="198"/>
      <c r="E34" s="198"/>
      <c r="F34" s="246"/>
      <c r="G34" s="192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4"/>
      <c r="S34" s="443">
        <f t="shared" si="1"/>
        <v>0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</row>
    <row r="35" spans="1:64" ht="12.75">
      <c r="A35" s="213"/>
      <c r="B35" s="214">
        <v>7.1</v>
      </c>
      <c r="C35" s="605"/>
      <c r="D35" s="605"/>
      <c r="E35" s="605"/>
      <c r="F35" s="605"/>
      <c r="G35" s="192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443">
        <f t="shared" si="1"/>
        <v>0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</row>
    <row r="36" spans="1:64" ht="12.75">
      <c r="A36" s="213"/>
      <c r="B36" s="214">
        <v>7.2</v>
      </c>
      <c r="C36" s="605"/>
      <c r="D36" s="605"/>
      <c r="E36" s="605"/>
      <c r="F36" s="605"/>
      <c r="G36" s="192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443">
        <f t="shared" si="1"/>
        <v>0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</row>
    <row r="37" spans="1:64" ht="12.75">
      <c r="A37" s="213"/>
      <c r="B37" s="214">
        <v>7.3</v>
      </c>
      <c r="C37" s="605"/>
      <c r="D37" s="605"/>
      <c r="E37" s="605"/>
      <c r="F37" s="605"/>
      <c r="G37" s="192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443">
        <f t="shared" si="1"/>
        <v>0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8" spans="1:64" ht="12.75">
      <c r="A38" s="213"/>
      <c r="B38" s="214">
        <v>7.4</v>
      </c>
      <c r="C38" s="605"/>
      <c r="D38" s="605"/>
      <c r="E38" s="605"/>
      <c r="F38" s="605"/>
      <c r="G38" s="192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443">
        <f t="shared" si="1"/>
        <v>0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</row>
    <row r="39" spans="1:64" ht="12.75">
      <c r="A39" s="213">
        <v>8</v>
      </c>
      <c r="B39" s="197" t="s">
        <v>227</v>
      </c>
      <c r="C39" s="605"/>
      <c r="D39" s="605"/>
      <c r="E39" s="605"/>
      <c r="F39" s="605"/>
      <c r="G39" s="192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4"/>
      <c r="S39" s="443">
        <f t="shared" si="1"/>
        <v>0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</row>
    <row r="40" spans="1:64" ht="12.75">
      <c r="A40" s="213"/>
      <c r="B40" s="214">
        <v>8.1</v>
      </c>
      <c r="C40" s="605"/>
      <c r="D40" s="605"/>
      <c r="E40" s="605"/>
      <c r="F40" s="605"/>
      <c r="G40" s="192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443">
        <f t="shared" si="1"/>
        <v>0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</row>
    <row r="41" spans="1:64" ht="12.75">
      <c r="A41" s="213"/>
      <c r="B41" s="214">
        <v>8.2</v>
      </c>
      <c r="C41" s="605"/>
      <c r="D41" s="605"/>
      <c r="E41" s="605"/>
      <c r="F41" s="605"/>
      <c r="G41" s="192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443">
        <f t="shared" si="1"/>
        <v>0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</row>
    <row r="42" spans="1:64" ht="12.75">
      <c r="A42" s="213"/>
      <c r="B42" s="214">
        <v>8.3</v>
      </c>
      <c r="C42" s="605"/>
      <c r="D42" s="605"/>
      <c r="E42" s="605"/>
      <c r="F42" s="605"/>
      <c r="G42" s="192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443">
        <f t="shared" si="1"/>
        <v>0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</row>
    <row r="43" spans="1:64" ht="12.75">
      <c r="A43" s="213"/>
      <c r="B43" s="214">
        <v>8.4</v>
      </c>
      <c r="C43" s="605"/>
      <c r="D43" s="605"/>
      <c r="E43" s="605"/>
      <c r="F43" s="605"/>
      <c r="G43" s="192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443">
        <f t="shared" si="1"/>
        <v>0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</row>
    <row r="44" spans="1:64" ht="12.75">
      <c r="A44" s="213">
        <v>9</v>
      </c>
      <c r="B44" s="197" t="s">
        <v>329</v>
      </c>
      <c r="C44" s="113"/>
      <c r="D44" s="98"/>
      <c r="E44" s="233"/>
      <c r="F44" s="111"/>
      <c r="G44" s="192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4"/>
      <c r="S44" s="443">
        <f t="shared" si="1"/>
        <v>0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5" spans="1:64" ht="12.75">
      <c r="A45" s="213"/>
      <c r="B45" s="214">
        <v>9.1</v>
      </c>
      <c r="C45" s="605"/>
      <c r="D45" s="605"/>
      <c r="E45" s="605"/>
      <c r="F45" s="605"/>
      <c r="G45" s="192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443">
        <f t="shared" si="1"/>
        <v>0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</row>
    <row r="46" spans="1:64" ht="12.75">
      <c r="A46" s="213"/>
      <c r="B46" s="214">
        <v>9.2</v>
      </c>
      <c r="C46" s="605"/>
      <c r="D46" s="605"/>
      <c r="E46" s="605"/>
      <c r="F46" s="605"/>
      <c r="G46" s="192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443">
        <f t="shared" si="1"/>
        <v>0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</row>
    <row r="47" spans="1:64" ht="12.75">
      <c r="A47" s="213"/>
      <c r="B47" s="214">
        <v>9.3</v>
      </c>
      <c r="C47" s="605"/>
      <c r="D47" s="605"/>
      <c r="E47" s="605"/>
      <c r="F47" s="605"/>
      <c r="G47" s="192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443">
        <f t="shared" si="1"/>
        <v>0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</row>
    <row r="48" spans="1:64" ht="13.5" thickBot="1">
      <c r="A48" s="216"/>
      <c r="B48" s="199"/>
      <c r="C48" s="605"/>
      <c r="D48" s="605"/>
      <c r="E48" s="605"/>
      <c r="F48" s="605"/>
      <c r="G48" s="208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10"/>
      <c r="S48" s="446">
        <f t="shared" si="1"/>
        <v>0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</row>
    <row r="49" spans="2:64" ht="13.5" thickBot="1">
      <c r="B49" s="8"/>
      <c r="C49" s="8"/>
      <c r="D49" s="8"/>
      <c r="E49" s="8"/>
      <c r="F49" s="8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44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</row>
    <row r="50" spans="1:64" s="54" customFormat="1" ht="15" hidden="1" outlineLevel="1">
      <c r="A50" s="79"/>
      <c r="B50" s="79"/>
      <c r="C50" s="79"/>
      <c r="D50" s="145">
        <v>1</v>
      </c>
      <c r="E50" s="145"/>
      <c r="F50" s="180"/>
      <c r="G50" s="158">
        <f aca="true" t="shared" si="2" ref="G50:R50">ROUND(SUMIF($D4:$D48,"1",G4:G48),0)</f>
        <v>0</v>
      </c>
      <c r="H50" s="158">
        <f t="shared" si="2"/>
        <v>0</v>
      </c>
      <c r="I50" s="158">
        <f t="shared" si="2"/>
        <v>0</v>
      </c>
      <c r="J50" s="158">
        <f t="shared" si="2"/>
        <v>0</v>
      </c>
      <c r="K50" s="158">
        <f t="shared" si="2"/>
        <v>0</v>
      </c>
      <c r="L50" s="158">
        <f t="shared" si="2"/>
        <v>0</v>
      </c>
      <c r="M50" s="158">
        <f t="shared" si="2"/>
        <v>0</v>
      </c>
      <c r="N50" s="158">
        <f t="shared" si="2"/>
        <v>0</v>
      </c>
      <c r="O50" s="158">
        <f t="shared" si="2"/>
        <v>0</v>
      </c>
      <c r="P50" s="158">
        <f t="shared" si="2"/>
        <v>0</v>
      </c>
      <c r="Q50" s="158">
        <f t="shared" si="2"/>
        <v>0</v>
      </c>
      <c r="R50" s="158">
        <f t="shared" si="2"/>
        <v>0</v>
      </c>
      <c r="S50" s="448">
        <f>SUM(G50:R50)</f>
        <v>0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</row>
    <row r="51" spans="1:64" s="54" customFormat="1" ht="15" hidden="1" outlineLevel="1">
      <c r="A51" s="79"/>
      <c r="B51" s="79"/>
      <c r="C51" s="79"/>
      <c r="D51" s="55">
        <v>2</v>
      </c>
      <c r="E51" s="55"/>
      <c r="F51" s="181"/>
      <c r="G51" s="158">
        <f aca="true" t="shared" si="3" ref="G51:R51">ROUND(SUMIF($D4:$D48,"2",G4:G48),0)</f>
        <v>0</v>
      </c>
      <c r="H51" s="158">
        <f t="shared" si="3"/>
        <v>0</v>
      </c>
      <c r="I51" s="158">
        <f t="shared" si="3"/>
        <v>0</v>
      </c>
      <c r="J51" s="158">
        <f t="shared" si="3"/>
        <v>0</v>
      </c>
      <c r="K51" s="158">
        <f t="shared" si="3"/>
        <v>0</v>
      </c>
      <c r="L51" s="158">
        <f t="shared" si="3"/>
        <v>0</v>
      </c>
      <c r="M51" s="158">
        <f t="shared" si="3"/>
        <v>0</v>
      </c>
      <c r="N51" s="158">
        <f t="shared" si="3"/>
        <v>0</v>
      </c>
      <c r="O51" s="158">
        <f t="shared" si="3"/>
        <v>0</v>
      </c>
      <c r="P51" s="158">
        <f t="shared" si="3"/>
        <v>0</v>
      </c>
      <c r="Q51" s="158">
        <f t="shared" si="3"/>
        <v>0</v>
      </c>
      <c r="R51" s="158">
        <f t="shared" si="3"/>
        <v>0</v>
      </c>
      <c r="S51" s="449">
        <f>SUM(G51:R51)</f>
        <v>0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64" s="54" customFormat="1" ht="15" hidden="1" outlineLevel="1">
      <c r="A52" s="79"/>
      <c r="B52" s="79"/>
      <c r="C52" s="79"/>
      <c r="D52" s="55">
        <v>3</v>
      </c>
      <c r="E52" s="55"/>
      <c r="F52" s="181"/>
      <c r="G52" s="158">
        <f aca="true" t="shared" si="4" ref="G52:R52">ROUND(SUMIF($D4:$D48,"3",G4:G48),0)</f>
        <v>0</v>
      </c>
      <c r="H52" s="158">
        <f t="shared" si="4"/>
        <v>0</v>
      </c>
      <c r="I52" s="158">
        <f t="shared" si="4"/>
        <v>0</v>
      </c>
      <c r="J52" s="158">
        <f t="shared" si="4"/>
        <v>0</v>
      </c>
      <c r="K52" s="158">
        <f t="shared" si="4"/>
        <v>0</v>
      </c>
      <c r="L52" s="158">
        <f t="shared" si="4"/>
        <v>0</v>
      </c>
      <c r="M52" s="158">
        <f t="shared" si="4"/>
        <v>0</v>
      </c>
      <c r="N52" s="158">
        <f t="shared" si="4"/>
        <v>0</v>
      </c>
      <c r="O52" s="158">
        <f t="shared" si="4"/>
        <v>0</v>
      </c>
      <c r="P52" s="158">
        <f t="shared" si="4"/>
        <v>0</v>
      </c>
      <c r="Q52" s="158">
        <f t="shared" si="4"/>
        <v>0</v>
      </c>
      <c r="R52" s="158">
        <f t="shared" si="4"/>
        <v>0</v>
      </c>
      <c r="S52" s="449">
        <f>SUM(G52:R52)</f>
        <v>0</v>
      </c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</row>
    <row r="53" spans="1:64" s="54" customFormat="1" ht="15.75" hidden="1" outlineLevel="1" thickBot="1">
      <c r="A53" s="79"/>
      <c r="B53" s="79"/>
      <c r="C53" s="79"/>
      <c r="D53" s="146">
        <v>4</v>
      </c>
      <c r="E53" s="146"/>
      <c r="F53" s="182"/>
      <c r="G53" s="158">
        <f aca="true" t="shared" si="5" ref="G53:R53">ROUND(SUMIF($D4:$D48,"4",G4:G48),0)</f>
        <v>0</v>
      </c>
      <c r="H53" s="158">
        <f t="shared" si="5"/>
        <v>0</v>
      </c>
      <c r="I53" s="158">
        <f t="shared" si="5"/>
        <v>0</v>
      </c>
      <c r="J53" s="158">
        <f t="shared" si="5"/>
        <v>0</v>
      </c>
      <c r="K53" s="158">
        <f t="shared" si="5"/>
        <v>0</v>
      </c>
      <c r="L53" s="158">
        <f t="shared" si="5"/>
        <v>0</v>
      </c>
      <c r="M53" s="158">
        <f t="shared" si="5"/>
        <v>0</v>
      </c>
      <c r="N53" s="158">
        <f t="shared" si="5"/>
        <v>0</v>
      </c>
      <c r="O53" s="158">
        <f t="shared" si="5"/>
        <v>0</v>
      </c>
      <c r="P53" s="158">
        <f t="shared" si="5"/>
        <v>0</v>
      </c>
      <c r="Q53" s="158">
        <f t="shared" si="5"/>
        <v>0</v>
      </c>
      <c r="R53" s="158">
        <f t="shared" si="5"/>
        <v>0</v>
      </c>
      <c r="S53" s="449">
        <f>SUM(G53:R53)</f>
        <v>0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64" ht="13.5" collapsed="1" thickBot="1">
      <c r="A54" s="711" t="s">
        <v>314</v>
      </c>
      <c r="B54" s="712"/>
      <c r="C54" s="712"/>
      <c r="D54" s="713"/>
      <c r="E54" s="563" t="s">
        <v>268</v>
      </c>
      <c r="F54" s="144" t="s">
        <v>40</v>
      </c>
      <c r="G54" s="445">
        <f>SUM(G50:G53)</f>
        <v>0</v>
      </c>
      <c r="H54" s="445">
        <f aca="true" t="shared" si="6" ref="H54:S54">SUM(H50:H53)</f>
        <v>0</v>
      </c>
      <c r="I54" s="445">
        <f t="shared" si="6"/>
        <v>0</v>
      </c>
      <c r="J54" s="445">
        <f t="shared" si="6"/>
        <v>0</v>
      </c>
      <c r="K54" s="445">
        <f t="shared" si="6"/>
        <v>0</v>
      </c>
      <c r="L54" s="445">
        <f t="shared" si="6"/>
        <v>0</v>
      </c>
      <c r="M54" s="445">
        <f t="shared" si="6"/>
        <v>0</v>
      </c>
      <c r="N54" s="445">
        <f t="shared" si="6"/>
        <v>0</v>
      </c>
      <c r="O54" s="445">
        <f t="shared" si="6"/>
        <v>0</v>
      </c>
      <c r="P54" s="445">
        <f t="shared" si="6"/>
        <v>0</v>
      </c>
      <c r="Q54" s="445">
        <f t="shared" si="6"/>
        <v>0</v>
      </c>
      <c r="R54" s="445">
        <f t="shared" si="6"/>
        <v>0</v>
      </c>
      <c r="S54" s="450">
        <f t="shared" si="6"/>
        <v>0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64" ht="12.75" customHeight="1">
      <c r="A55" s="714" t="s">
        <v>322</v>
      </c>
      <c r="B55" s="715"/>
      <c r="C55" s="715"/>
      <c r="D55" s="716"/>
      <c r="E55" s="565" t="s">
        <v>303</v>
      </c>
      <c r="F55" s="79"/>
      <c r="G55" s="79"/>
      <c r="H55" s="79"/>
      <c r="I55" s="79"/>
      <c r="J55" s="79"/>
      <c r="K55" s="14"/>
      <c r="L55" s="14"/>
      <c r="M55" s="14"/>
      <c r="N55" s="14"/>
      <c r="O55" s="14"/>
      <c r="P55" s="14"/>
      <c r="Q55" s="14"/>
      <c r="R55" s="14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64" ht="12.75" customHeight="1">
      <c r="A56" s="717" t="s">
        <v>323</v>
      </c>
      <c r="B56" s="718"/>
      <c r="C56" s="718"/>
      <c r="D56" s="719"/>
      <c r="E56" s="564" t="s">
        <v>309</v>
      </c>
      <c r="H56" s="47"/>
      <c r="I56" s="74"/>
      <c r="J56" s="74"/>
      <c r="K56" s="14"/>
      <c r="L56" s="14"/>
      <c r="M56" s="14"/>
      <c r="N56" s="14"/>
      <c r="O56" s="14"/>
      <c r="P56" s="14"/>
      <c r="Q56" s="14"/>
      <c r="R56" s="14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:64" ht="12.75" customHeight="1">
      <c r="A57" s="717" t="s">
        <v>324</v>
      </c>
      <c r="B57" s="718"/>
      <c r="C57" s="718"/>
      <c r="D57" s="719"/>
      <c r="E57" s="564" t="s">
        <v>302</v>
      </c>
      <c r="F57" s="8"/>
      <c r="G57" s="47"/>
      <c r="H57" s="75"/>
      <c r="I57" s="164" t="str">
        <f>IF('1-Plan'!$R$10,"&lt;USD&gt;","&lt;EUR&gt;")</f>
        <v>&lt;USD&gt;</v>
      </c>
      <c r="J57" s="74"/>
      <c r="K57" s="14"/>
      <c r="L57" s="14"/>
      <c r="M57" s="14"/>
      <c r="N57" s="14"/>
      <c r="O57" s="14"/>
      <c r="P57" s="14"/>
      <c r="Q57" s="14"/>
      <c r="R57" s="14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</row>
    <row r="58" spans="2:64" ht="15">
      <c r="B58" s="47"/>
      <c r="C58" s="47"/>
      <c r="D58" s="47"/>
      <c r="E58" s="47"/>
      <c r="F58" s="8"/>
      <c r="G58" s="47"/>
      <c r="H58" s="75"/>
      <c r="I58" s="74"/>
      <c r="J58" s="74"/>
      <c r="K58" s="14"/>
      <c r="L58" s="14"/>
      <c r="M58" s="14"/>
      <c r="N58" s="14"/>
      <c r="O58" s="14"/>
      <c r="P58" s="14"/>
      <c r="Q58" s="14"/>
      <c r="R58" s="14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</row>
    <row r="59" spans="2:64" ht="15">
      <c r="B59" s="47"/>
      <c r="C59" s="47"/>
      <c r="D59" s="47"/>
      <c r="E59" s="47"/>
      <c r="F59" s="8"/>
      <c r="G59" s="47"/>
      <c r="H59" s="75"/>
      <c r="I59" s="74"/>
      <c r="J59" s="74"/>
      <c r="K59" s="14"/>
      <c r="L59" s="14"/>
      <c r="M59" s="14"/>
      <c r="N59" s="14"/>
      <c r="O59" s="14"/>
      <c r="P59" s="14"/>
      <c r="Q59" s="14"/>
      <c r="R59" s="14"/>
      <c r="S59" s="8"/>
      <c r="T59" s="8"/>
      <c r="U59" s="8"/>
      <c r="V59" s="8"/>
      <c r="W59" s="8"/>
      <c r="X59" s="8"/>
      <c r="Y59" s="8"/>
      <c r="Z59" s="8"/>
      <c r="AA59" s="19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</row>
    <row r="60" spans="6:64" ht="12.75">
      <c r="F60" s="8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</row>
    <row r="61" spans="6:64" ht="12.75">
      <c r="F61" s="8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</row>
    <row r="62" spans="6:64" ht="12.75">
      <c r="F62" s="8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</row>
    <row r="63" spans="6:64" ht="12.75">
      <c r="F63" s="8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</row>
    <row r="64" spans="2:64" ht="12.75">
      <c r="B64" s="8"/>
      <c r="C64" s="8"/>
      <c r="D64" s="8"/>
      <c r="E64" s="8"/>
      <c r="F64" s="8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</row>
    <row r="65" spans="2:64" ht="12.75">
      <c r="B65" s="8"/>
      <c r="C65" s="8"/>
      <c r="D65" s="8"/>
      <c r="E65" s="8"/>
      <c r="F65" s="8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</row>
    <row r="66" spans="2:64" ht="12.75">
      <c r="B66" s="8"/>
      <c r="C66" s="8"/>
      <c r="D66" s="8"/>
      <c r="E66" s="8"/>
      <c r="F66" s="8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</row>
    <row r="67" spans="2:64" ht="12.75">
      <c r="B67" s="8"/>
      <c r="C67" s="8"/>
      <c r="D67" s="8"/>
      <c r="E67" s="8"/>
      <c r="F67" s="8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</row>
    <row r="68" spans="2:64" ht="12.75">
      <c r="B68" s="8"/>
      <c r="C68" s="8"/>
      <c r="D68" s="8"/>
      <c r="E68" s="8"/>
      <c r="F68" s="8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</row>
    <row r="69" spans="2:64" ht="12.75">
      <c r="B69" s="8"/>
      <c r="C69" s="8"/>
      <c r="D69" s="8"/>
      <c r="E69" s="8"/>
      <c r="F69" s="8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</row>
    <row r="70" spans="2:64" ht="12.75">
      <c r="B70" s="8"/>
      <c r="C70" s="8"/>
      <c r="D70" s="8"/>
      <c r="E70" s="8"/>
      <c r="F70" s="8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2:64" ht="12.75">
      <c r="B71" s="8"/>
      <c r="C71" s="8"/>
      <c r="D71" s="8"/>
      <c r="E71" s="8"/>
      <c r="F71" s="8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</row>
    <row r="72" spans="2:64" ht="12.75">
      <c r="B72" s="8"/>
      <c r="C72" s="8"/>
      <c r="D72" s="8"/>
      <c r="E72" s="8"/>
      <c r="F72" s="8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2:64" ht="12.75">
      <c r="B73" s="8"/>
      <c r="C73" s="8"/>
      <c r="D73" s="8"/>
      <c r="E73" s="8"/>
      <c r="F73" s="8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</row>
    <row r="74" spans="2:64" ht="12.75">
      <c r="B74" s="8"/>
      <c r="C74" s="8"/>
      <c r="D74" s="8"/>
      <c r="E74" s="8"/>
      <c r="F74" s="8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</row>
    <row r="75" spans="2:64" ht="12.75">
      <c r="B75" s="8"/>
      <c r="C75" s="8"/>
      <c r="D75" s="8"/>
      <c r="E75" s="8"/>
      <c r="F75" s="8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</row>
    <row r="76" spans="2:64" ht="12.75">
      <c r="B76" s="8"/>
      <c r="C76" s="8"/>
      <c r="D76" s="8"/>
      <c r="E76" s="8"/>
      <c r="F76" s="8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2:64" ht="12.75">
      <c r="B77" s="8"/>
      <c r="C77" s="8"/>
      <c r="D77" s="8"/>
      <c r="E77" s="8"/>
      <c r="F77" s="8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</row>
    <row r="78" spans="2:64" ht="12.75">
      <c r="B78" s="8"/>
      <c r="C78" s="8"/>
      <c r="D78" s="8"/>
      <c r="E78" s="8"/>
      <c r="F78" s="8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</row>
    <row r="79" spans="2:64" ht="12.75">
      <c r="B79" s="8"/>
      <c r="C79" s="8"/>
      <c r="D79" s="8"/>
      <c r="E79" s="8"/>
      <c r="F79" s="8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2:64" ht="12.75">
      <c r="B80" s="8"/>
      <c r="C80" s="8"/>
      <c r="D80" s="8"/>
      <c r="E80" s="8"/>
      <c r="F80" s="8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2:64" ht="12.75">
      <c r="B81" s="8"/>
      <c r="C81" s="8"/>
      <c r="D81" s="8"/>
      <c r="E81" s="8"/>
      <c r="F81" s="8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spans="2:64" ht="12.75">
      <c r="B82" s="8"/>
      <c r="C82" s="8"/>
      <c r="D82" s="8"/>
      <c r="E82" s="8"/>
      <c r="F82" s="8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2:64" ht="12.75">
      <c r="B83" s="8"/>
      <c r="C83" s="8"/>
      <c r="D83" s="8"/>
      <c r="E83" s="8"/>
      <c r="F83" s="8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  <row r="84" spans="2:64" ht="12.75">
      <c r="B84" s="8"/>
      <c r="C84" s="8"/>
      <c r="D84" s="8"/>
      <c r="E84" s="8"/>
      <c r="F84" s="8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spans="2:64" ht="12.75">
      <c r="B85" s="8"/>
      <c r="C85" s="8"/>
      <c r="D85" s="8"/>
      <c r="E85" s="8"/>
      <c r="F85" s="8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</row>
    <row r="86" spans="2:64" ht="12.75">
      <c r="B86" s="8"/>
      <c r="C86" s="8"/>
      <c r="D86" s="8"/>
      <c r="E86" s="8"/>
      <c r="F86" s="8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</row>
    <row r="87" spans="2:64" ht="12.75">
      <c r="B87" s="8"/>
      <c r="C87" s="8"/>
      <c r="D87" s="8"/>
      <c r="E87" s="8"/>
      <c r="F87" s="8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</row>
    <row r="88" spans="2:64" ht="12.75">
      <c r="B88" s="8"/>
      <c r="C88" s="8"/>
      <c r="D88" s="8"/>
      <c r="E88" s="8"/>
      <c r="F88" s="8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  <row r="89" spans="2:64" ht="12.75">
      <c r="B89" s="8"/>
      <c r="C89" s="8"/>
      <c r="D89" s="8"/>
      <c r="E89" s="8"/>
      <c r="F89" s="8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spans="2:64" ht="12.75">
      <c r="B90" s="8"/>
      <c r="C90" s="8"/>
      <c r="D90" s="8"/>
      <c r="E90" s="8"/>
      <c r="F90" s="8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</row>
    <row r="91" spans="2:64" ht="12.75">
      <c r="B91" s="8"/>
      <c r="C91" s="8"/>
      <c r="D91" s="8"/>
      <c r="E91" s="8"/>
      <c r="F91" s="8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  <row r="92" spans="2:64" ht="12.75">
      <c r="B92" s="8"/>
      <c r="C92" s="8"/>
      <c r="D92" s="8"/>
      <c r="E92" s="8"/>
      <c r="F92" s="8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</row>
    <row r="93" spans="2:64" ht="12.75">
      <c r="B93" s="8"/>
      <c r="C93" s="8"/>
      <c r="D93" s="8"/>
      <c r="E93" s="8"/>
      <c r="F93" s="8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</row>
    <row r="94" spans="2:64" ht="12.75">
      <c r="B94" s="8"/>
      <c r="C94" s="8"/>
      <c r="D94" s="8"/>
      <c r="E94" s="8"/>
      <c r="F94" s="8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</row>
    <row r="95" spans="2:64" ht="12.75">
      <c r="B95" s="8"/>
      <c r="C95" s="8"/>
      <c r="D95" s="8"/>
      <c r="E95" s="8"/>
      <c r="F95" s="8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</row>
    <row r="96" spans="2:64" ht="12.75">
      <c r="B96" s="8"/>
      <c r="C96" s="8"/>
      <c r="D96" s="8"/>
      <c r="E96" s="8"/>
      <c r="F96" s="8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</row>
    <row r="97" spans="2:64" ht="12.75">
      <c r="B97" s="8"/>
      <c r="C97" s="8"/>
      <c r="D97" s="8"/>
      <c r="E97" s="8"/>
      <c r="F97" s="8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</row>
    <row r="98" spans="2:64" ht="12.75">
      <c r="B98" s="8"/>
      <c r="C98" s="8"/>
      <c r="D98" s="8"/>
      <c r="E98" s="8"/>
      <c r="F98" s="8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</row>
    <row r="99" spans="2:64" ht="12.75">
      <c r="B99" s="8"/>
      <c r="C99" s="8"/>
      <c r="D99" s="8"/>
      <c r="E99" s="8"/>
      <c r="F99" s="8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</row>
    <row r="100" spans="2:64" ht="12.75">
      <c r="B100" s="8"/>
      <c r="C100" s="8"/>
      <c r="D100" s="8"/>
      <c r="E100" s="8"/>
      <c r="F100" s="8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</row>
    <row r="101" spans="2:64" ht="12.75">
      <c r="B101" s="8"/>
      <c r="C101" s="8"/>
      <c r="D101" s="8"/>
      <c r="E101" s="8"/>
      <c r="F101" s="8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</row>
    <row r="102" spans="2:64" ht="12.75">
      <c r="B102" s="8"/>
      <c r="C102" s="8"/>
      <c r="D102" s="8"/>
      <c r="E102" s="8"/>
      <c r="F102" s="8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</row>
    <row r="103" spans="2:64" ht="12.75">
      <c r="B103" s="8"/>
      <c r="C103" s="8"/>
      <c r="D103" s="8"/>
      <c r="E103" s="8"/>
      <c r="F103" s="8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</row>
    <row r="104" spans="2:64" ht="12.75">
      <c r="B104" s="8"/>
      <c r="C104" s="8"/>
      <c r="D104" s="8"/>
      <c r="E104" s="8"/>
      <c r="F104" s="8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</row>
    <row r="105" spans="2:64" ht="12.75">
      <c r="B105" s="8"/>
      <c r="C105" s="8"/>
      <c r="D105" s="8"/>
      <c r="E105" s="8"/>
      <c r="F105" s="8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</row>
    <row r="106" spans="2:64" ht="12.75">
      <c r="B106" s="8"/>
      <c r="C106" s="8"/>
      <c r="D106" s="8"/>
      <c r="E106" s="8"/>
      <c r="F106" s="8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</row>
    <row r="107" spans="2:64" ht="12.75">
      <c r="B107" s="8"/>
      <c r="C107" s="8"/>
      <c r="D107" s="8"/>
      <c r="E107" s="8"/>
      <c r="F107" s="8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</row>
    <row r="108" spans="2:64" ht="12.75">
      <c r="B108" s="8"/>
      <c r="C108" s="8"/>
      <c r="D108" s="8"/>
      <c r="E108" s="8"/>
      <c r="F108" s="8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</row>
    <row r="109" spans="2:64" ht="12.75">
      <c r="B109" s="8"/>
      <c r="C109" s="8"/>
      <c r="D109" s="8"/>
      <c r="E109" s="8"/>
      <c r="F109" s="8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</row>
    <row r="110" spans="2:64" ht="12.75">
      <c r="B110" s="8"/>
      <c r="C110" s="8"/>
      <c r="D110" s="8"/>
      <c r="E110" s="8"/>
      <c r="F110" s="8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</row>
    <row r="111" spans="2:64" ht="12.75">
      <c r="B111" s="8"/>
      <c r="C111" s="8"/>
      <c r="D111" s="8"/>
      <c r="E111" s="8"/>
      <c r="F111" s="8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</row>
    <row r="112" spans="2:64" ht="12.75">
      <c r="B112" s="8"/>
      <c r="C112" s="8"/>
      <c r="D112" s="8"/>
      <c r="E112" s="8"/>
      <c r="F112" s="8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</row>
    <row r="113" spans="2:64" ht="12.75">
      <c r="B113" s="8"/>
      <c r="C113" s="8"/>
      <c r="D113" s="8"/>
      <c r="E113" s="8"/>
      <c r="F113" s="8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</row>
    <row r="114" spans="2:64" ht="12.75">
      <c r="B114" s="8"/>
      <c r="C114" s="8"/>
      <c r="D114" s="8"/>
      <c r="E114" s="8"/>
      <c r="F114" s="8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</row>
    <row r="115" spans="2:64" ht="12.75">
      <c r="B115" s="8"/>
      <c r="C115" s="8"/>
      <c r="D115" s="8"/>
      <c r="E115" s="8"/>
      <c r="F115" s="8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</row>
    <row r="116" spans="2:64" ht="12.75">
      <c r="B116" s="8"/>
      <c r="C116" s="8"/>
      <c r="D116" s="8"/>
      <c r="E116" s="8"/>
      <c r="F116" s="8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</row>
    <row r="117" spans="2:64" ht="12.75">
      <c r="B117" s="8"/>
      <c r="C117" s="8"/>
      <c r="D117" s="8"/>
      <c r="E117" s="8"/>
      <c r="F117" s="8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</row>
    <row r="118" spans="2:64" ht="12.75">
      <c r="B118" s="8"/>
      <c r="C118" s="8"/>
      <c r="D118" s="8"/>
      <c r="E118" s="8"/>
      <c r="F118" s="8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</row>
    <row r="119" spans="2:64" ht="12.75">
      <c r="B119" s="8"/>
      <c r="C119" s="8"/>
      <c r="D119" s="8"/>
      <c r="E119" s="8"/>
      <c r="F119" s="8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</row>
    <row r="120" spans="2:64" ht="12.75">
      <c r="B120" s="8"/>
      <c r="C120" s="8"/>
      <c r="D120" s="8"/>
      <c r="E120" s="8"/>
      <c r="F120" s="8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</row>
    <row r="121" spans="2:64" ht="12.75">
      <c r="B121" s="8"/>
      <c r="C121" s="8"/>
      <c r="D121" s="8"/>
      <c r="E121" s="8"/>
      <c r="F121" s="8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</row>
    <row r="122" spans="2:64" ht="12.75">
      <c r="B122" s="8"/>
      <c r="C122" s="8"/>
      <c r="D122" s="8"/>
      <c r="E122" s="8"/>
      <c r="F122" s="8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</row>
    <row r="123" spans="2:64" ht="12.75">
      <c r="B123" s="8"/>
      <c r="C123" s="8"/>
      <c r="D123" s="8"/>
      <c r="E123" s="8"/>
      <c r="F123" s="8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</row>
    <row r="124" spans="2:64" ht="12.75">
      <c r="B124" s="8"/>
      <c r="C124" s="8"/>
      <c r="D124" s="8"/>
      <c r="E124" s="8"/>
      <c r="F124" s="8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</row>
    <row r="125" spans="2:64" ht="12.75">
      <c r="B125" s="8"/>
      <c r="C125" s="8"/>
      <c r="D125" s="8"/>
      <c r="E125" s="8"/>
      <c r="F125" s="8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</row>
    <row r="126" spans="2:64" ht="12.75">
      <c r="B126" s="8"/>
      <c r="C126" s="8"/>
      <c r="D126" s="8"/>
      <c r="E126" s="8"/>
      <c r="F126" s="8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</row>
    <row r="127" spans="2:64" ht="12.75">
      <c r="B127" s="8"/>
      <c r="C127" s="8"/>
      <c r="D127" s="8"/>
      <c r="E127" s="8"/>
      <c r="F127" s="8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</row>
    <row r="128" spans="2:64" ht="12.75">
      <c r="B128" s="8"/>
      <c r="C128" s="8"/>
      <c r="D128" s="8"/>
      <c r="E128" s="8"/>
      <c r="F128" s="8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</row>
    <row r="129" spans="2:64" ht="12.75">
      <c r="B129" s="8"/>
      <c r="C129" s="8"/>
      <c r="D129" s="8"/>
      <c r="E129" s="8"/>
      <c r="F129" s="8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</row>
    <row r="130" spans="2:64" ht="12.75">
      <c r="B130" s="8"/>
      <c r="C130" s="8"/>
      <c r="D130" s="8"/>
      <c r="E130" s="8"/>
      <c r="F130" s="8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</row>
    <row r="131" spans="2:64" ht="12.75">
      <c r="B131" s="8"/>
      <c r="C131" s="8"/>
      <c r="D131" s="8"/>
      <c r="E131" s="8"/>
      <c r="F131" s="8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</row>
    <row r="132" spans="2:64" ht="12.75">
      <c r="B132" s="8"/>
      <c r="C132" s="8"/>
      <c r="D132" s="8"/>
      <c r="E132" s="8"/>
      <c r="F132" s="8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</row>
    <row r="133" spans="2:64" ht="12.75">
      <c r="B133" s="8"/>
      <c r="C133" s="8"/>
      <c r="D133" s="8"/>
      <c r="E133" s="8"/>
      <c r="F133" s="8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</row>
    <row r="134" spans="2:64" ht="12.75">
      <c r="B134" s="8"/>
      <c r="C134" s="8"/>
      <c r="D134" s="8"/>
      <c r="E134" s="8"/>
      <c r="F134" s="8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</row>
    <row r="135" spans="2:64" ht="12.75">
      <c r="B135" s="8"/>
      <c r="C135" s="8"/>
      <c r="D135" s="8"/>
      <c r="E135" s="8"/>
      <c r="F135" s="8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</row>
    <row r="136" spans="2:64" ht="12.75">
      <c r="B136" s="8"/>
      <c r="C136" s="8"/>
      <c r="D136" s="8"/>
      <c r="E136" s="8"/>
      <c r="F136" s="8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</row>
    <row r="137" spans="2:64" ht="12.75">
      <c r="B137" s="8"/>
      <c r="C137" s="8"/>
      <c r="D137" s="8"/>
      <c r="E137" s="8"/>
      <c r="F137" s="8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</row>
    <row r="138" spans="2:64" ht="12.75">
      <c r="B138" s="8"/>
      <c r="C138" s="8"/>
      <c r="D138" s="8"/>
      <c r="E138" s="8"/>
      <c r="F138" s="8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</row>
    <row r="139" spans="2:64" ht="12.75">
      <c r="B139" s="8"/>
      <c r="C139" s="8"/>
      <c r="D139" s="8"/>
      <c r="E139" s="8"/>
      <c r="F139" s="8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</row>
    <row r="140" spans="2:64" ht="12.75">
      <c r="B140" s="8"/>
      <c r="C140" s="8"/>
      <c r="D140" s="8"/>
      <c r="E140" s="8"/>
      <c r="F140" s="8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</row>
    <row r="141" spans="2:64" ht="12.75">
      <c r="B141" s="8"/>
      <c r="C141" s="8"/>
      <c r="D141" s="8"/>
      <c r="E141" s="8"/>
      <c r="F141" s="8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</row>
    <row r="142" spans="2:64" ht="12.75">
      <c r="B142" s="8"/>
      <c r="C142" s="8"/>
      <c r="D142" s="8"/>
      <c r="E142" s="8"/>
      <c r="F142" s="8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</row>
    <row r="143" spans="2:64" ht="12.75">
      <c r="B143" s="8"/>
      <c r="C143" s="8"/>
      <c r="D143" s="8"/>
      <c r="E143" s="8"/>
      <c r="F143" s="8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</row>
    <row r="144" spans="2:64" ht="12.75">
      <c r="B144" s="8"/>
      <c r="C144" s="8"/>
      <c r="D144" s="8"/>
      <c r="E144" s="8"/>
      <c r="F144" s="8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</row>
    <row r="145" spans="2:64" ht="12.75">
      <c r="B145" s="8"/>
      <c r="C145" s="8"/>
      <c r="D145" s="8"/>
      <c r="E145" s="8"/>
      <c r="F145" s="8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</row>
    <row r="146" spans="2:64" ht="12.75">
      <c r="B146" s="8"/>
      <c r="C146" s="8"/>
      <c r="D146" s="8"/>
      <c r="E146" s="8"/>
      <c r="F146" s="8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</row>
    <row r="147" spans="2:64" ht="12.75">
      <c r="B147" s="8"/>
      <c r="C147" s="8"/>
      <c r="D147" s="8"/>
      <c r="E147" s="8"/>
      <c r="F147" s="8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</row>
    <row r="148" spans="2:64" ht="12.75">
      <c r="B148" s="8"/>
      <c r="C148" s="8"/>
      <c r="D148" s="8"/>
      <c r="E148" s="8"/>
      <c r="F148" s="8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</row>
    <row r="149" spans="2:64" ht="12.75">
      <c r="B149" s="8"/>
      <c r="C149" s="8"/>
      <c r="D149" s="8"/>
      <c r="E149" s="8"/>
      <c r="F149" s="8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</row>
    <row r="150" spans="2:64" ht="12.75">
      <c r="B150" s="8"/>
      <c r="C150" s="8"/>
      <c r="D150" s="8"/>
      <c r="E150" s="8"/>
      <c r="F150" s="8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</row>
    <row r="151" spans="2:64" ht="12.75">
      <c r="B151" s="8"/>
      <c r="C151" s="8"/>
      <c r="D151" s="8"/>
      <c r="E151" s="8"/>
      <c r="F151" s="8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</row>
    <row r="152" spans="2:64" ht="12.75">
      <c r="B152" s="8"/>
      <c r="C152" s="8"/>
      <c r="D152" s="8"/>
      <c r="E152" s="8"/>
      <c r="F152" s="8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</row>
    <row r="153" spans="2:64" ht="12.75">
      <c r="B153" s="8"/>
      <c r="C153" s="8"/>
      <c r="D153" s="8"/>
      <c r="E153" s="8"/>
      <c r="F153" s="8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</row>
    <row r="154" spans="2:64" ht="12.75">
      <c r="B154" s="8"/>
      <c r="C154" s="8"/>
      <c r="D154" s="8"/>
      <c r="E154" s="8"/>
      <c r="F154" s="8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</row>
    <row r="155" spans="2:64" ht="12.75">
      <c r="B155" s="8"/>
      <c r="C155" s="8"/>
      <c r="D155" s="8"/>
      <c r="E155" s="8"/>
      <c r="F155" s="8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</row>
    <row r="156" spans="2:64" ht="12.75">
      <c r="B156" s="8"/>
      <c r="C156" s="8"/>
      <c r="D156" s="8"/>
      <c r="E156" s="8"/>
      <c r="F156" s="8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</row>
    <row r="157" spans="2:64" ht="12.75">
      <c r="B157" s="8"/>
      <c r="C157" s="8"/>
      <c r="D157" s="8"/>
      <c r="E157" s="8"/>
      <c r="F157" s="8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</row>
    <row r="158" spans="2:64" ht="12.75">
      <c r="B158" s="8"/>
      <c r="C158" s="8"/>
      <c r="D158" s="8"/>
      <c r="E158" s="8"/>
      <c r="F158" s="8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</row>
    <row r="159" spans="2:64" ht="12.75">
      <c r="B159" s="8"/>
      <c r="C159" s="8"/>
      <c r="D159" s="8"/>
      <c r="E159" s="8"/>
      <c r="F159" s="8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</row>
    <row r="160" spans="2:64" ht="12.75">
      <c r="B160" s="8"/>
      <c r="C160" s="8"/>
      <c r="D160" s="8"/>
      <c r="E160" s="8"/>
      <c r="F160" s="8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</row>
    <row r="161" spans="2:64" ht="12.75">
      <c r="B161" s="8"/>
      <c r="C161" s="8"/>
      <c r="D161" s="8"/>
      <c r="E161" s="8"/>
      <c r="F161" s="8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</row>
    <row r="162" spans="2:64" ht="12.75">
      <c r="B162" s="8"/>
      <c r="C162" s="8"/>
      <c r="D162" s="8"/>
      <c r="E162" s="8"/>
      <c r="F162" s="8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</row>
    <row r="163" spans="2:64" ht="12.75">
      <c r="B163" s="8"/>
      <c r="C163" s="8"/>
      <c r="D163" s="8"/>
      <c r="E163" s="8"/>
      <c r="F163" s="8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</row>
    <row r="164" spans="2:64" ht="12.75">
      <c r="B164" s="8"/>
      <c r="C164" s="8"/>
      <c r="D164" s="8"/>
      <c r="E164" s="8"/>
      <c r="F164" s="8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</row>
    <row r="165" spans="2:64" ht="12.75">
      <c r="B165" s="8"/>
      <c r="C165" s="8"/>
      <c r="D165" s="8"/>
      <c r="E165" s="8"/>
      <c r="F165" s="8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</row>
    <row r="166" spans="2:64" ht="12.75">
      <c r="B166" s="8"/>
      <c r="C166" s="8"/>
      <c r="D166" s="8"/>
      <c r="E166" s="8"/>
      <c r="F166" s="8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</row>
    <row r="167" spans="2:64" ht="12.75">
      <c r="B167" s="8"/>
      <c r="C167" s="8"/>
      <c r="D167" s="8"/>
      <c r="E167" s="8"/>
      <c r="F167" s="8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</row>
    <row r="168" spans="2:64" ht="12.75">
      <c r="B168" s="8"/>
      <c r="C168" s="8"/>
      <c r="D168" s="8"/>
      <c r="E168" s="8"/>
      <c r="F168" s="8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</row>
    <row r="169" spans="2:64" ht="12.75">
      <c r="B169" s="8"/>
      <c r="C169" s="8"/>
      <c r="D169" s="8"/>
      <c r="E169" s="8"/>
      <c r="F169" s="8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</row>
    <row r="170" spans="2:64" ht="12.75">
      <c r="B170" s="8"/>
      <c r="C170" s="8"/>
      <c r="D170" s="8"/>
      <c r="E170" s="8"/>
      <c r="F170" s="8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</row>
    <row r="171" spans="2:64" ht="12.75">
      <c r="B171" s="8"/>
      <c r="C171" s="8"/>
      <c r="D171" s="8"/>
      <c r="E171" s="8"/>
      <c r="F171" s="8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</row>
    <row r="172" spans="2:64" ht="12.75">
      <c r="B172" s="8"/>
      <c r="C172" s="8"/>
      <c r="D172" s="8"/>
      <c r="E172" s="8"/>
      <c r="F172" s="8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</row>
    <row r="173" spans="2:64" ht="12.75">
      <c r="B173" s="8"/>
      <c r="C173" s="8"/>
      <c r="D173" s="8"/>
      <c r="E173" s="8"/>
      <c r="F173" s="8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</row>
    <row r="174" spans="2:64" ht="12.75">
      <c r="B174" s="8"/>
      <c r="C174" s="8"/>
      <c r="D174" s="8"/>
      <c r="E174" s="8"/>
      <c r="F174" s="8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</row>
    <row r="175" spans="2:64" ht="12.75">
      <c r="B175" s="8"/>
      <c r="C175" s="8"/>
      <c r="D175" s="8"/>
      <c r="E175" s="8"/>
      <c r="F175" s="8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</row>
    <row r="176" spans="2:64" ht="12.75">
      <c r="B176" s="8"/>
      <c r="C176" s="8"/>
      <c r="D176" s="8"/>
      <c r="E176" s="8"/>
      <c r="F176" s="8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</row>
    <row r="177" spans="2:64" ht="12.75">
      <c r="B177" s="8"/>
      <c r="C177" s="8"/>
      <c r="D177" s="8"/>
      <c r="E177" s="8"/>
      <c r="F177" s="8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</row>
    <row r="178" spans="2:64" ht="12.75">
      <c r="B178" s="8"/>
      <c r="C178" s="8"/>
      <c r="D178" s="8"/>
      <c r="E178" s="8"/>
      <c r="F178" s="8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</row>
    <row r="179" spans="2:64" ht="12.75">
      <c r="B179" s="8"/>
      <c r="C179" s="8"/>
      <c r="D179" s="8"/>
      <c r="E179" s="8"/>
      <c r="F179" s="8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</row>
    <row r="180" spans="2:64" ht="12.75">
      <c r="B180" s="8"/>
      <c r="C180" s="8"/>
      <c r="D180" s="8"/>
      <c r="E180" s="8"/>
      <c r="F180" s="8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</row>
  </sheetData>
  <mergeCells count="4">
    <mergeCell ref="A54:D54"/>
    <mergeCell ref="A55:D55"/>
    <mergeCell ref="A56:D56"/>
    <mergeCell ref="A57:D57"/>
  </mergeCells>
  <printOptions horizontalCentered="1"/>
  <pageMargins left="0.22" right="0.26" top="0.36" bottom="0.28" header="0.3" footer="0.28"/>
  <pageSetup fitToHeight="1" fitToWidth="1" horizontalDpi="600" verticalDpi="600" orientation="landscape" paperSize="9" scale="78" r:id="rId1"/>
  <headerFooter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BA48"/>
  <sheetViews>
    <sheetView view="pageBreakPreview" zoomScale="75" zoomScaleNormal="50" zoomScaleSheetLayoutView="75" workbookViewId="0" topLeftCell="A1">
      <pane xSplit="2" ySplit="3" topLeftCell="C4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ColWidth="9.140625" defaultRowHeight="12.75" outlineLevelRow="1"/>
  <cols>
    <col min="1" max="1" width="3.8515625" style="1" customWidth="1"/>
    <col min="2" max="4" width="17.57421875" style="1" customWidth="1"/>
    <col min="5" max="5" width="11.140625" style="1" customWidth="1"/>
    <col min="6" max="6" width="6.8515625" style="1" customWidth="1"/>
    <col min="7" max="7" width="7.28125" style="1" customWidth="1"/>
    <col min="8" max="8" width="41.28125" style="1" customWidth="1"/>
    <col min="9" max="9" width="5.8515625" style="3" customWidth="1"/>
    <col min="10" max="10" width="6.421875" style="3" customWidth="1"/>
    <col min="11" max="11" width="5.8515625" style="3" customWidth="1"/>
    <col min="12" max="12" width="6.140625" style="3" customWidth="1"/>
    <col min="13" max="13" width="6.28125" style="3" customWidth="1"/>
    <col min="14" max="14" width="5.7109375" style="3" customWidth="1"/>
    <col min="15" max="19" width="5.421875" style="3" customWidth="1"/>
    <col min="20" max="20" width="5.7109375" style="3" customWidth="1"/>
    <col min="21" max="21" width="8.00390625" style="1" customWidth="1"/>
    <col min="22" max="16384" width="9.140625" style="1" customWidth="1"/>
  </cols>
  <sheetData>
    <row r="1" spans="1:53" ht="15.75">
      <c r="A1" s="24"/>
      <c r="B1" s="30" t="s">
        <v>279</v>
      </c>
      <c r="C1" s="30"/>
      <c r="D1" s="30"/>
      <c r="E1" s="30"/>
      <c r="F1" s="30"/>
      <c r="G1" s="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ht="12.75" customHeight="1" thickBot="1">
      <c r="A2" s="19"/>
      <c r="B2" s="19"/>
      <c r="C2" s="19"/>
      <c r="D2" s="19"/>
      <c r="E2" s="19"/>
      <c r="F2" s="496" t="s">
        <v>270</v>
      </c>
      <c r="G2" s="496" t="s">
        <v>330</v>
      </c>
      <c r="H2" s="19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1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s="2" customFormat="1" ht="26.25" thickBot="1">
      <c r="A3" s="129" t="s">
        <v>2</v>
      </c>
      <c r="B3" s="130" t="s">
        <v>228</v>
      </c>
      <c r="C3" s="130" t="s">
        <v>119</v>
      </c>
      <c r="D3" s="130" t="s">
        <v>200</v>
      </c>
      <c r="E3" s="130" t="s">
        <v>52</v>
      </c>
      <c r="F3" s="510" t="s">
        <v>19</v>
      </c>
      <c r="G3" s="511" t="s">
        <v>265</v>
      </c>
      <c r="H3" s="131" t="s">
        <v>53</v>
      </c>
      <c r="I3" s="132" t="s">
        <v>4</v>
      </c>
      <c r="J3" s="131" t="s">
        <v>5</v>
      </c>
      <c r="K3" s="131" t="s">
        <v>6</v>
      </c>
      <c r="L3" s="133" t="s">
        <v>7</v>
      </c>
      <c r="M3" s="131" t="s">
        <v>8</v>
      </c>
      <c r="N3" s="131" t="s">
        <v>9</v>
      </c>
      <c r="O3" s="131" t="s">
        <v>10</v>
      </c>
      <c r="P3" s="131" t="s">
        <v>11</v>
      </c>
      <c r="Q3" s="131" t="s">
        <v>12</v>
      </c>
      <c r="R3" s="131" t="s">
        <v>13</v>
      </c>
      <c r="S3" s="131" t="s">
        <v>14</v>
      </c>
      <c r="T3" s="133" t="s">
        <v>15</v>
      </c>
      <c r="U3" s="134" t="s">
        <v>29</v>
      </c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3" s="2" customFormat="1" ht="13.5" thickBot="1">
      <c r="A4" s="135" t="s">
        <v>334</v>
      </c>
      <c r="B4" s="138"/>
      <c r="C4" s="138"/>
      <c r="D4" s="138"/>
      <c r="E4" s="138"/>
      <c r="F4" s="138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40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3" ht="12.75">
      <c r="A5" s="51">
        <v>1</v>
      </c>
      <c r="B5" s="113"/>
      <c r="C5" s="113"/>
      <c r="D5" s="113"/>
      <c r="E5" s="125"/>
      <c r="F5" s="351"/>
      <c r="G5" s="429"/>
      <c r="H5" s="125"/>
      <c r="I5" s="192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413">
        <f>SUM(I5:T5)</f>
        <v>0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ht="12.75">
      <c r="A6" s="51">
        <v>2</v>
      </c>
      <c r="B6" s="113"/>
      <c r="C6" s="113"/>
      <c r="D6" s="113"/>
      <c r="E6" s="125"/>
      <c r="F6" s="352"/>
      <c r="G6" s="352"/>
      <c r="H6" s="125"/>
      <c r="I6" s="192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413">
        <f>SUM(I6:T6)</f>
        <v>0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51">
        <v>3</v>
      </c>
      <c r="B7" s="113"/>
      <c r="C7" s="113"/>
      <c r="D7" s="113"/>
      <c r="E7" s="125"/>
      <c r="F7" s="352"/>
      <c r="G7" s="352"/>
      <c r="H7" s="125"/>
      <c r="I7" s="192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413">
        <f aca="true" t="shared" si="0" ref="U7:U24">SUM(I7:T7)</f>
        <v>0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ht="12.75">
      <c r="A8" s="51">
        <v>4</v>
      </c>
      <c r="B8" s="113"/>
      <c r="C8" s="113"/>
      <c r="D8" s="113"/>
      <c r="E8" s="125"/>
      <c r="F8" s="352"/>
      <c r="G8" s="352"/>
      <c r="H8" s="125"/>
      <c r="I8" s="192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413">
        <f t="shared" si="0"/>
        <v>0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ht="12.75">
      <c r="A9" s="51">
        <v>5</v>
      </c>
      <c r="B9" s="113"/>
      <c r="C9" s="113"/>
      <c r="D9" s="113"/>
      <c r="E9" s="125"/>
      <c r="F9" s="352"/>
      <c r="G9" s="352"/>
      <c r="H9" s="125"/>
      <c r="I9" s="192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413">
        <f t="shared" si="0"/>
        <v>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ht="12.75">
      <c r="A10" s="51">
        <v>6</v>
      </c>
      <c r="B10" s="113"/>
      <c r="C10" s="113"/>
      <c r="D10" s="113"/>
      <c r="E10" s="125"/>
      <c r="F10" s="352"/>
      <c r="G10" s="352"/>
      <c r="H10" s="353"/>
      <c r="I10" s="192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413">
        <f t="shared" si="0"/>
        <v>0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12.75">
      <c r="A11" s="51">
        <v>7</v>
      </c>
      <c r="B11" s="113"/>
      <c r="C11" s="113"/>
      <c r="D11" s="113"/>
      <c r="E11" s="125"/>
      <c r="F11" s="352"/>
      <c r="G11" s="352"/>
      <c r="H11" s="125"/>
      <c r="I11" s="192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413">
        <f t="shared" si="0"/>
        <v>0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12.75">
      <c r="A12" s="51">
        <v>8</v>
      </c>
      <c r="B12" s="113"/>
      <c r="C12" s="113"/>
      <c r="D12" s="113"/>
      <c r="E12" s="125"/>
      <c r="F12" s="352"/>
      <c r="G12" s="352"/>
      <c r="H12" s="125"/>
      <c r="I12" s="192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413">
        <f t="shared" si="0"/>
        <v>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12.75">
      <c r="A13" s="51">
        <v>9</v>
      </c>
      <c r="B13" s="113"/>
      <c r="C13" s="113"/>
      <c r="D13" s="113"/>
      <c r="E13" s="125"/>
      <c r="F13" s="352"/>
      <c r="G13" s="352"/>
      <c r="H13" s="125"/>
      <c r="I13" s="192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413">
        <f t="shared" si="0"/>
        <v>0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3" ht="12.75">
      <c r="A14" s="51">
        <v>10</v>
      </c>
      <c r="B14" s="113"/>
      <c r="C14" s="113"/>
      <c r="D14" s="113"/>
      <c r="E14" s="125"/>
      <c r="F14" s="352"/>
      <c r="G14" s="352"/>
      <c r="H14" s="125"/>
      <c r="I14" s="192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413">
        <f t="shared" si="0"/>
        <v>0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ht="12.75">
      <c r="A15" s="51">
        <v>11</v>
      </c>
      <c r="B15" s="113"/>
      <c r="C15" s="113"/>
      <c r="D15" s="113"/>
      <c r="E15" s="125"/>
      <c r="F15" s="352"/>
      <c r="G15" s="352"/>
      <c r="H15" s="125"/>
      <c r="I15" s="192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413">
        <f t="shared" si="0"/>
        <v>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ht="13.5" thickBot="1">
      <c r="A16" s="51">
        <v>12</v>
      </c>
      <c r="B16" s="113"/>
      <c r="C16" s="113"/>
      <c r="D16" s="113"/>
      <c r="E16" s="125"/>
      <c r="F16" s="352"/>
      <c r="G16" s="352"/>
      <c r="H16" s="125"/>
      <c r="I16" s="192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413">
        <f t="shared" si="0"/>
        <v>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ht="13.5" thickBot="1">
      <c r="A17" s="135" t="s">
        <v>335</v>
      </c>
      <c r="B17" s="136"/>
      <c r="C17" s="136"/>
      <c r="D17" s="136"/>
      <c r="E17" s="136"/>
      <c r="F17" s="136"/>
      <c r="G17" s="136"/>
      <c r="H17" s="136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451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12.75">
      <c r="A18" s="50">
        <v>1</v>
      </c>
      <c r="B18" s="113"/>
      <c r="C18" s="113"/>
      <c r="D18" s="113"/>
      <c r="E18" s="354"/>
      <c r="F18" s="351"/>
      <c r="G18" s="351"/>
      <c r="H18" s="354"/>
      <c r="I18" s="192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411">
        <f t="shared" si="0"/>
        <v>0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12.75">
      <c r="A19" s="52">
        <v>2</v>
      </c>
      <c r="B19" s="113"/>
      <c r="C19" s="113"/>
      <c r="D19" s="113"/>
      <c r="E19" s="355"/>
      <c r="F19" s="352"/>
      <c r="G19" s="429"/>
      <c r="H19" s="355"/>
      <c r="I19" s="192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413">
        <f t="shared" si="0"/>
        <v>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ht="12.75">
      <c r="A20" s="52">
        <v>3</v>
      </c>
      <c r="B20" s="113"/>
      <c r="C20" s="113"/>
      <c r="D20" s="113"/>
      <c r="E20" s="355"/>
      <c r="F20" s="352"/>
      <c r="G20" s="429"/>
      <c r="H20" s="355"/>
      <c r="I20" s="192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413">
        <f t="shared" si="0"/>
        <v>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ht="12.75">
      <c r="A21" s="52">
        <v>4</v>
      </c>
      <c r="B21" s="113"/>
      <c r="C21" s="113"/>
      <c r="D21" s="113"/>
      <c r="E21" s="125"/>
      <c r="F21" s="352"/>
      <c r="G21" s="352"/>
      <c r="H21" s="125"/>
      <c r="I21" s="192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413">
        <f t="shared" si="0"/>
        <v>0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ht="12.75">
      <c r="A22" s="52">
        <v>5</v>
      </c>
      <c r="B22" s="113"/>
      <c r="C22" s="113"/>
      <c r="D22" s="113"/>
      <c r="E22" s="125"/>
      <c r="F22" s="352"/>
      <c r="G22" s="352"/>
      <c r="H22" s="125"/>
      <c r="I22" s="192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413">
        <f t="shared" si="0"/>
        <v>0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ht="12.75">
      <c r="A23" s="52">
        <v>6</v>
      </c>
      <c r="B23" s="113"/>
      <c r="C23" s="113"/>
      <c r="D23" s="113"/>
      <c r="E23" s="125"/>
      <c r="F23" s="352"/>
      <c r="G23" s="352"/>
      <c r="H23" s="125"/>
      <c r="I23" s="192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413">
        <f t="shared" si="0"/>
        <v>0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ht="12.75">
      <c r="A24" s="52">
        <v>7</v>
      </c>
      <c r="B24" s="113"/>
      <c r="C24" s="113"/>
      <c r="D24" s="113"/>
      <c r="E24" s="125"/>
      <c r="F24" s="352"/>
      <c r="G24" s="352"/>
      <c r="H24" s="125"/>
      <c r="I24" s="192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413">
        <f t="shared" si="0"/>
        <v>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ht="12.75">
      <c r="A25" s="52">
        <v>8</v>
      </c>
      <c r="B25" s="113"/>
      <c r="C25" s="113"/>
      <c r="D25" s="113"/>
      <c r="E25" s="125"/>
      <c r="F25" s="352"/>
      <c r="G25" s="352"/>
      <c r="H25" s="125"/>
      <c r="I25" s="192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413">
        <f>SUM(I25:T25)</f>
        <v>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ht="12.75">
      <c r="A26" s="52">
        <v>9</v>
      </c>
      <c r="B26" s="113"/>
      <c r="C26" s="113"/>
      <c r="D26" s="113"/>
      <c r="E26" s="125"/>
      <c r="F26" s="352"/>
      <c r="G26" s="352"/>
      <c r="H26" s="125"/>
      <c r="I26" s="192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413">
        <f>SUM(I26:T26)</f>
        <v>0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53" ht="12.75">
      <c r="A27" s="52">
        <v>10</v>
      </c>
      <c r="B27" s="113"/>
      <c r="C27" s="113"/>
      <c r="D27" s="113"/>
      <c r="E27" s="125"/>
      <c r="F27" s="352"/>
      <c r="G27" s="352"/>
      <c r="H27" s="125"/>
      <c r="I27" s="192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413">
        <f>SUM(I27:T27)</f>
        <v>0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ht="12.75">
      <c r="A28" s="52">
        <v>11</v>
      </c>
      <c r="B28" s="113"/>
      <c r="C28" s="113"/>
      <c r="D28" s="113"/>
      <c r="E28" s="125"/>
      <c r="F28" s="352"/>
      <c r="G28" s="352"/>
      <c r="H28" s="125"/>
      <c r="I28" s="192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413">
        <f>SUM(I28:T28)</f>
        <v>0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3" ht="13.5" thickBot="1">
      <c r="A29" s="56">
        <v>12</v>
      </c>
      <c r="B29" s="119"/>
      <c r="C29" s="119"/>
      <c r="D29" s="119"/>
      <c r="E29" s="126"/>
      <c r="F29" s="356"/>
      <c r="G29" s="356"/>
      <c r="H29" s="126"/>
      <c r="I29" s="208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10"/>
      <c r="U29" s="416">
        <f>SUM(I29:T29)</f>
        <v>0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1:53" ht="13.5" thickBot="1">
      <c r="A30" s="8"/>
      <c r="B30" s="8"/>
      <c r="C30" s="8"/>
      <c r="D30" s="8"/>
      <c r="E30" s="8"/>
      <c r="F30" s="8"/>
      <c r="G30" s="8"/>
      <c r="H30" s="8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ht="12.75" customHeight="1" hidden="1" outlineLevel="1">
      <c r="A31" s="8"/>
      <c r="B31" s="8"/>
      <c r="C31" s="8"/>
      <c r="D31" s="8"/>
      <c r="E31" s="8"/>
      <c r="F31" s="57">
        <v>1</v>
      </c>
      <c r="G31" s="430"/>
      <c r="H31" s="183" t="s">
        <v>54</v>
      </c>
      <c r="I31" s="158">
        <f>ROUND(SUMIF($F5:$F16,"1",I5:I16),0)</f>
        <v>0</v>
      </c>
      <c r="J31" s="158">
        <f aca="true" t="shared" si="1" ref="J31:T31">ROUND(SUMIF($F5:$F16,"1",J5:J16),0)</f>
        <v>0</v>
      </c>
      <c r="K31" s="158">
        <f t="shared" si="1"/>
        <v>0</v>
      </c>
      <c r="L31" s="158">
        <f t="shared" si="1"/>
        <v>0</v>
      </c>
      <c r="M31" s="158">
        <f t="shared" si="1"/>
        <v>0</v>
      </c>
      <c r="N31" s="158">
        <f t="shared" si="1"/>
        <v>0</v>
      </c>
      <c r="O31" s="158">
        <f t="shared" si="1"/>
        <v>0</v>
      </c>
      <c r="P31" s="158">
        <f t="shared" si="1"/>
        <v>0</v>
      </c>
      <c r="Q31" s="158">
        <f t="shared" si="1"/>
        <v>0</v>
      </c>
      <c r="R31" s="158">
        <f t="shared" si="1"/>
        <v>0</v>
      </c>
      <c r="S31" s="158">
        <f t="shared" si="1"/>
        <v>0</v>
      </c>
      <c r="T31" s="158">
        <f t="shared" si="1"/>
        <v>0</v>
      </c>
      <c r="U31" s="159">
        <f>SUM(I31:T31)</f>
        <v>0</v>
      </c>
      <c r="V31" s="8"/>
      <c r="W31" s="8"/>
      <c r="X31" s="8"/>
      <c r="Y31" s="8"/>
      <c r="Z31" s="8"/>
      <c r="AA31" s="8"/>
      <c r="AB31" s="19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ht="12.75" customHeight="1" hidden="1" outlineLevel="1">
      <c r="A32" s="8"/>
      <c r="B32" s="8"/>
      <c r="C32" s="8"/>
      <c r="D32" s="8"/>
      <c r="E32" s="8"/>
      <c r="F32" s="57">
        <v>2</v>
      </c>
      <c r="G32" s="431"/>
      <c r="H32" s="184"/>
      <c r="I32" s="158">
        <f>ROUND(SUMIF($F5:$F16,"2",I5:I16),0)</f>
        <v>0</v>
      </c>
      <c r="J32" s="158">
        <f aca="true" t="shared" si="2" ref="J32:T32">ROUND(SUMIF($F5:$F16,"2",J5:J16),0)</f>
        <v>0</v>
      </c>
      <c r="K32" s="158">
        <f t="shared" si="2"/>
        <v>0</v>
      </c>
      <c r="L32" s="158">
        <f t="shared" si="2"/>
        <v>0</v>
      </c>
      <c r="M32" s="158">
        <f t="shared" si="2"/>
        <v>0</v>
      </c>
      <c r="N32" s="158">
        <f t="shared" si="2"/>
        <v>0</v>
      </c>
      <c r="O32" s="158">
        <f t="shared" si="2"/>
        <v>0</v>
      </c>
      <c r="P32" s="158">
        <f t="shared" si="2"/>
        <v>0</v>
      </c>
      <c r="Q32" s="158">
        <f t="shared" si="2"/>
        <v>0</v>
      </c>
      <c r="R32" s="158">
        <f t="shared" si="2"/>
        <v>0</v>
      </c>
      <c r="S32" s="158">
        <f t="shared" si="2"/>
        <v>0</v>
      </c>
      <c r="T32" s="158">
        <f t="shared" si="2"/>
        <v>0</v>
      </c>
      <c r="U32" s="159">
        <f aca="true" t="shared" si="3" ref="U32:U40">SUM(I32:T32)</f>
        <v>0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ht="12.75" customHeight="1" hidden="1" outlineLevel="1">
      <c r="A33" s="8"/>
      <c r="B33" s="8"/>
      <c r="C33" s="8"/>
      <c r="D33" s="8"/>
      <c r="E33" s="8"/>
      <c r="F33" s="57">
        <v>3</v>
      </c>
      <c r="G33" s="431"/>
      <c r="H33" s="184"/>
      <c r="I33" s="158">
        <f>ROUND(SUMIF($F5:$F16,"3",I5:I16),0)</f>
        <v>0</v>
      </c>
      <c r="J33" s="158">
        <f aca="true" t="shared" si="4" ref="J33:T33">ROUND(SUMIF($F5:$F16,"3",J5:J16),0)</f>
        <v>0</v>
      </c>
      <c r="K33" s="158">
        <f t="shared" si="4"/>
        <v>0</v>
      </c>
      <c r="L33" s="158">
        <f t="shared" si="4"/>
        <v>0</v>
      </c>
      <c r="M33" s="158">
        <f t="shared" si="4"/>
        <v>0</v>
      </c>
      <c r="N33" s="158">
        <f t="shared" si="4"/>
        <v>0</v>
      </c>
      <c r="O33" s="158">
        <f t="shared" si="4"/>
        <v>0</v>
      </c>
      <c r="P33" s="158">
        <f t="shared" si="4"/>
        <v>0</v>
      </c>
      <c r="Q33" s="158">
        <f t="shared" si="4"/>
        <v>0</v>
      </c>
      <c r="R33" s="158">
        <f t="shared" si="4"/>
        <v>0</v>
      </c>
      <c r="S33" s="158">
        <f t="shared" si="4"/>
        <v>0</v>
      </c>
      <c r="T33" s="158">
        <f t="shared" si="4"/>
        <v>0</v>
      </c>
      <c r="U33" s="159">
        <f t="shared" si="3"/>
        <v>0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ht="12.75" customHeight="1" hidden="1" outlineLevel="1">
      <c r="A34" s="8"/>
      <c r="B34" s="8"/>
      <c r="C34" s="8"/>
      <c r="D34" s="8"/>
      <c r="E34" s="8"/>
      <c r="F34" s="57">
        <v>4</v>
      </c>
      <c r="G34" s="431"/>
      <c r="H34" s="184"/>
      <c r="I34" s="158">
        <f>ROUND(SUMIF($F5:$F16,"4",I5:I16),0)</f>
        <v>0</v>
      </c>
      <c r="J34" s="158">
        <f aca="true" t="shared" si="5" ref="J34:T34">ROUND(SUMIF($F5:$F16,"4",J5:J16),0)</f>
        <v>0</v>
      </c>
      <c r="K34" s="158">
        <f t="shared" si="5"/>
        <v>0</v>
      </c>
      <c r="L34" s="158">
        <f t="shared" si="5"/>
        <v>0</v>
      </c>
      <c r="M34" s="158">
        <f t="shared" si="5"/>
        <v>0</v>
      </c>
      <c r="N34" s="158">
        <f t="shared" si="5"/>
        <v>0</v>
      </c>
      <c r="O34" s="158">
        <f t="shared" si="5"/>
        <v>0</v>
      </c>
      <c r="P34" s="158">
        <f t="shared" si="5"/>
        <v>0</v>
      </c>
      <c r="Q34" s="158">
        <f t="shared" si="5"/>
        <v>0</v>
      </c>
      <c r="R34" s="158">
        <f t="shared" si="5"/>
        <v>0</v>
      </c>
      <c r="S34" s="158">
        <f t="shared" si="5"/>
        <v>0</v>
      </c>
      <c r="T34" s="158">
        <f t="shared" si="5"/>
        <v>0</v>
      </c>
      <c r="U34" s="159">
        <f t="shared" si="3"/>
        <v>0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ht="12.75" customHeight="1" hidden="1" outlineLevel="1">
      <c r="A35" s="8"/>
      <c r="B35" s="8"/>
      <c r="C35" s="8"/>
      <c r="D35" s="8"/>
      <c r="E35" s="8"/>
      <c r="F35" s="57"/>
      <c r="G35" s="57"/>
      <c r="H35" s="73" t="s">
        <v>40</v>
      </c>
      <c r="I35" s="160">
        <f>SUM(I31:I34)</f>
        <v>0</v>
      </c>
      <c r="J35" s="160">
        <f aca="true" t="shared" si="6" ref="J35:T35">SUM(J31:J34)</f>
        <v>0</v>
      </c>
      <c r="K35" s="160">
        <f t="shared" si="6"/>
        <v>0</v>
      </c>
      <c r="L35" s="160">
        <f t="shared" si="6"/>
        <v>0</v>
      </c>
      <c r="M35" s="160">
        <f t="shared" si="6"/>
        <v>0</v>
      </c>
      <c r="N35" s="160">
        <f t="shared" si="6"/>
        <v>0</v>
      </c>
      <c r="O35" s="160">
        <f t="shared" si="6"/>
        <v>0</v>
      </c>
      <c r="P35" s="160">
        <f t="shared" si="6"/>
        <v>0</v>
      </c>
      <c r="Q35" s="160">
        <f t="shared" si="6"/>
        <v>0</v>
      </c>
      <c r="R35" s="160">
        <f t="shared" si="6"/>
        <v>0</v>
      </c>
      <c r="S35" s="160">
        <f t="shared" si="6"/>
        <v>0</v>
      </c>
      <c r="T35" s="160">
        <f t="shared" si="6"/>
        <v>0</v>
      </c>
      <c r="U35" s="159">
        <f t="shared" si="3"/>
        <v>0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ht="12.75" customHeight="1" hidden="1" outlineLevel="1">
      <c r="A36" s="8"/>
      <c r="B36" s="8"/>
      <c r="C36" s="8"/>
      <c r="D36" s="8"/>
      <c r="E36" s="8"/>
      <c r="F36" s="57">
        <v>1</v>
      </c>
      <c r="G36" s="431"/>
      <c r="H36" s="184" t="s">
        <v>55</v>
      </c>
      <c r="I36" s="158">
        <f>ROUND(SUMIF($F18:$F29,"1",I18:I29),0)</f>
        <v>0</v>
      </c>
      <c r="J36" s="158">
        <f aca="true" t="shared" si="7" ref="J36:T36">ROUND(SUMIF($F18:$F29,"1",J18:J29),0)</f>
        <v>0</v>
      </c>
      <c r="K36" s="158">
        <f t="shared" si="7"/>
        <v>0</v>
      </c>
      <c r="L36" s="158">
        <f t="shared" si="7"/>
        <v>0</v>
      </c>
      <c r="M36" s="158">
        <f t="shared" si="7"/>
        <v>0</v>
      </c>
      <c r="N36" s="158">
        <f t="shared" si="7"/>
        <v>0</v>
      </c>
      <c r="O36" s="158">
        <f t="shared" si="7"/>
        <v>0</v>
      </c>
      <c r="P36" s="158">
        <f t="shared" si="7"/>
        <v>0</v>
      </c>
      <c r="Q36" s="158">
        <f t="shared" si="7"/>
        <v>0</v>
      </c>
      <c r="R36" s="158">
        <f t="shared" si="7"/>
        <v>0</v>
      </c>
      <c r="S36" s="158">
        <f t="shared" si="7"/>
        <v>0</v>
      </c>
      <c r="T36" s="158">
        <f t="shared" si="7"/>
        <v>0</v>
      </c>
      <c r="U36" s="159">
        <f t="shared" si="3"/>
        <v>0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ht="12.75" customHeight="1" hidden="1" outlineLevel="1">
      <c r="A37" s="8"/>
      <c r="B37" s="8"/>
      <c r="C37" s="8"/>
      <c r="D37" s="8"/>
      <c r="E37" s="8"/>
      <c r="F37" s="57">
        <v>2</v>
      </c>
      <c r="G37" s="431"/>
      <c r="H37" s="184"/>
      <c r="I37" s="158">
        <f>ROUND(SUMIF($F18:$F29,"2",I18:I29),0)</f>
        <v>0</v>
      </c>
      <c r="J37" s="158">
        <f aca="true" t="shared" si="8" ref="J37:T37">ROUND(SUMIF($F18:$F29,"2",J18:J29),0)</f>
        <v>0</v>
      </c>
      <c r="K37" s="158">
        <f t="shared" si="8"/>
        <v>0</v>
      </c>
      <c r="L37" s="158">
        <f t="shared" si="8"/>
        <v>0</v>
      </c>
      <c r="M37" s="158">
        <f t="shared" si="8"/>
        <v>0</v>
      </c>
      <c r="N37" s="158">
        <f t="shared" si="8"/>
        <v>0</v>
      </c>
      <c r="O37" s="158">
        <f t="shared" si="8"/>
        <v>0</v>
      </c>
      <c r="P37" s="158">
        <f t="shared" si="8"/>
        <v>0</v>
      </c>
      <c r="Q37" s="158">
        <f t="shared" si="8"/>
        <v>0</v>
      </c>
      <c r="R37" s="158">
        <f t="shared" si="8"/>
        <v>0</v>
      </c>
      <c r="S37" s="158">
        <f t="shared" si="8"/>
        <v>0</v>
      </c>
      <c r="T37" s="158">
        <f t="shared" si="8"/>
        <v>0</v>
      </c>
      <c r="U37" s="159">
        <f t="shared" si="3"/>
        <v>0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2.75" customHeight="1" hidden="1" outlineLevel="1">
      <c r="A38" s="8"/>
      <c r="B38" s="8"/>
      <c r="C38" s="8"/>
      <c r="D38" s="8"/>
      <c r="E38" s="8"/>
      <c r="F38" s="57">
        <v>3</v>
      </c>
      <c r="G38" s="431"/>
      <c r="H38" s="184"/>
      <c r="I38" s="158">
        <f>ROUND(SUMIF($F18:$F29,"3",I18:I29),0)</f>
        <v>0</v>
      </c>
      <c r="J38" s="158">
        <f aca="true" t="shared" si="9" ref="J38:T38">ROUND(SUMIF($F18:$F29,"3",J18:J29),0)</f>
        <v>0</v>
      </c>
      <c r="K38" s="158">
        <f t="shared" si="9"/>
        <v>0</v>
      </c>
      <c r="L38" s="158">
        <f t="shared" si="9"/>
        <v>0</v>
      </c>
      <c r="M38" s="158">
        <f t="shared" si="9"/>
        <v>0</v>
      </c>
      <c r="N38" s="158">
        <f t="shared" si="9"/>
        <v>0</v>
      </c>
      <c r="O38" s="158">
        <f t="shared" si="9"/>
        <v>0</v>
      </c>
      <c r="P38" s="158">
        <f t="shared" si="9"/>
        <v>0</v>
      </c>
      <c r="Q38" s="158">
        <f t="shared" si="9"/>
        <v>0</v>
      </c>
      <c r="R38" s="158">
        <f t="shared" si="9"/>
        <v>0</v>
      </c>
      <c r="S38" s="158">
        <f t="shared" si="9"/>
        <v>0</v>
      </c>
      <c r="T38" s="158">
        <f t="shared" si="9"/>
        <v>0</v>
      </c>
      <c r="U38" s="159">
        <f t="shared" si="3"/>
        <v>0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2.75" customHeight="1" hidden="1" outlineLevel="1">
      <c r="A39" s="8"/>
      <c r="B39" s="8"/>
      <c r="C39" s="8"/>
      <c r="D39" s="8"/>
      <c r="E39" s="8"/>
      <c r="F39" s="57">
        <v>4</v>
      </c>
      <c r="G39" s="431"/>
      <c r="H39" s="184"/>
      <c r="I39" s="158">
        <f>ROUND(SUMIF($F18:$F29,"4",I18:I29),0)</f>
        <v>0</v>
      </c>
      <c r="J39" s="158">
        <f aca="true" t="shared" si="10" ref="J39:T39">ROUND(SUMIF($F18:$F29,"4",J18:J29),0)</f>
        <v>0</v>
      </c>
      <c r="K39" s="158">
        <f t="shared" si="10"/>
        <v>0</v>
      </c>
      <c r="L39" s="158">
        <f t="shared" si="10"/>
        <v>0</v>
      </c>
      <c r="M39" s="158">
        <f t="shared" si="10"/>
        <v>0</v>
      </c>
      <c r="N39" s="158">
        <f t="shared" si="10"/>
        <v>0</v>
      </c>
      <c r="O39" s="158">
        <f t="shared" si="10"/>
        <v>0</v>
      </c>
      <c r="P39" s="158">
        <f t="shared" si="10"/>
        <v>0</v>
      </c>
      <c r="Q39" s="158">
        <f t="shared" si="10"/>
        <v>0</v>
      </c>
      <c r="R39" s="158">
        <f t="shared" si="10"/>
        <v>0</v>
      </c>
      <c r="S39" s="158">
        <f t="shared" si="10"/>
        <v>0</v>
      </c>
      <c r="T39" s="158">
        <f t="shared" si="10"/>
        <v>0</v>
      </c>
      <c r="U39" s="159">
        <f t="shared" si="3"/>
        <v>0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2.75" customHeight="1" hidden="1" outlineLevel="1">
      <c r="A40" s="8"/>
      <c r="B40" s="8"/>
      <c r="C40" s="8"/>
      <c r="D40" s="8"/>
      <c r="E40" s="8"/>
      <c r="F40" s="57"/>
      <c r="G40" s="57"/>
      <c r="H40" s="73" t="s">
        <v>40</v>
      </c>
      <c r="I40" s="160">
        <f>SUM(I36:I39)</f>
        <v>0</v>
      </c>
      <c r="J40" s="160">
        <f aca="true" t="shared" si="11" ref="J40:T40">SUM(J36:J39)</f>
        <v>0</v>
      </c>
      <c r="K40" s="160">
        <f t="shared" si="11"/>
        <v>0</v>
      </c>
      <c r="L40" s="160">
        <f t="shared" si="11"/>
        <v>0</v>
      </c>
      <c r="M40" s="160">
        <f t="shared" si="11"/>
        <v>0</v>
      </c>
      <c r="N40" s="160">
        <f t="shared" si="11"/>
        <v>0</v>
      </c>
      <c r="O40" s="160">
        <f t="shared" si="11"/>
        <v>0</v>
      </c>
      <c r="P40" s="160">
        <f t="shared" si="11"/>
        <v>0</v>
      </c>
      <c r="Q40" s="160">
        <f t="shared" si="11"/>
        <v>0</v>
      </c>
      <c r="R40" s="160">
        <f t="shared" si="11"/>
        <v>0</v>
      </c>
      <c r="S40" s="160">
        <f t="shared" si="11"/>
        <v>0</v>
      </c>
      <c r="T40" s="160">
        <f t="shared" si="11"/>
        <v>0</v>
      </c>
      <c r="U40" s="159">
        <f t="shared" si="3"/>
        <v>0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21" ht="12.75" customHeight="1" hidden="1" outlineLevel="1">
      <c r="A41" s="8"/>
      <c r="B41" s="8"/>
      <c r="C41" s="8"/>
      <c r="D41" s="8"/>
      <c r="E41" s="8"/>
      <c r="F41" s="57">
        <v>1</v>
      </c>
      <c r="G41" s="431"/>
      <c r="H41" s="184" t="s">
        <v>29</v>
      </c>
      <c r="I41" s="158">
        <f>I31+I36</f>
        <v>0</v>
      </c>
      <c r="J41" s="158">
        <f aca="true" t="shared" si="12" ref="J41:U41">J31+J36</f>
        <v>0</v>
      </c>
      <c r="K41" s="158">
        <f t="shared" si="12"/>
        <v>0</v>
      </c>
      <c r="L41" s="158">
        <f t="shared" si="12"/>
        <v>0</v>
      </c>
      <c r="M41" s="158">
        <f t="shared" si="12"/>
        <v>0</v>
      </c>
      <c r="N41" s="158">
        <f t="shared" si="12"/>
        <v>0</v>
      </c>
      <c r="O41" s="158">
        <f t="shared" si="12"/>
        <v>0</v>
      </c>
      <c r="P41" s="158">
        <f t="shared" si="12"/>
        <v>0</v>
      </c>
      <c r="Q41" s="158">
        <f t="shared" si="12"/>
        <v>0</v>
      </c>
      <c r="R41" s="158">
        <f t="shared" si="12"/>
        <v>0</v>
      </c>
      <c r="S41" s="158">
        <f t="shared" si="12"/>
        <v>0</v>
      </c>
      <c r="T41" s="158">
        <f t="shared" si="12"/>
        <v>0</v>
      </c>
      <c r="U41" s="159">
        <f t="shared" si="12"/>
        <v>0</v>
      </c>
    </row>
    <row r="42" spans="1:21" ht="12.75" customHeight="1" hidden="1" outlineLevel="1">
      <c r="A42" s="8"/>
      <c r="B42" s="8"/>
      <c r="C42" s="8"/>
      <c r="D42" s="8"/>
      <c r="E42" s="8"/>
      <c r="F42" s="57">
        <v>2</v>
      </c>
      <c r="G42" s="431"/>
      <c r="H42" s="184"/>
      <c r="I42" s="158">
        <f>I32+I37</f>
        <v>0</v>
      </c>
      <c r="J42" s="158">
        <f aca="true" t="shared" si="13" ref="J42:U42">J32+J37</f>
        <v>0</v>
      </c>
      <c r="K42" s="158">
        <f t="shared" si="13"/>
        <v>0</v>
      </c>
      <c r="L42" s="158">
        <f t="shared" si="13"/>
        <v>0</v>
      </c>
      <c r="M42" s="158">
        <f t="shared" si="13"/>
        <v>0</v>
      </c>
      <c r="N42" s="158">
        <f t="shared" si="13"/>
        <v>0</v>
      </c>
      <c r="O42" s="158">
        <f t="shared" si="13"/>
        <v>0</v>
      </c>
      <c r="P42" s="158">
        <f t="shared" si="13"/>
        <v>0</v>
      </c>
      <c r="Q42" s="158">
        <f t="shared" si="13"/>
        <v>0</v>
      </c>
      <c r="R42" s="158">
        <f t="shared" si="13"/>
        <v>0</v>
      </c>
      <c r="S42" s="158">
        <f t="shared" si="13"/>
        <v>0</v>
      </c>
      <c r="T42" s="158">
        <f t="shared" si="13"/>
        <v>0</v>
      </c>
      <c r="U42" s="159">
        <f t="shared" si="13"/>
        <v>0</v>
      </c>
    </row>
    <row r="43" spans="1:21" ht="12.75" customHeight="1" hidden="1" outlineLevel="1">
      <c r="A43" s="8"/>
      <c r="B43" s="8"/>
      <c r="C43" s="8"/>
      <c r="D43" s="8"/>
      <c r="E43" s="8"/>
      <c r="F43" s="57">
        <v>3</v>
      </c>
      <c r="G43" s="431"/>
      <c r="H43" s="184"/>
      <c r="I43" s="158">
        <f aca="true" t="shared" si="14" ref="I43:U43">I33+I38</f>
        <v>0</v>
      </c>
      <c r="J43" s="158">
        <f t="shared" si="14"/>
        <v>0</v>
      </c>
      <c r="K43" s="158">
        <f t="shared" si="14"/>
        <v>0</v>
      </c>
      <c r="L43" s="158">
        <f t="shared" si="14"/>
        <v>0</v>
      </c>
      <c r="M43" s="158">
        <f t="shared" si="14"/>
        <v>0</v>
      </c>
      <c r="N43" s="158">
        <f t="shared" si="14"/>
        <v>0</v>
      </c>
      <c r="O43" s="158">
        <f t="shared" si="14"/>
        <v>0</v>
      </c>
      <c r="P43" s="158">
        <f t="shared" si="14"/>
        <v>0</v>
      </c>
      <c r="Q43" s="158">
        <f t="shared" si="14"/>
        <v>0</v>
      </c>
      <c r="R43" s="158">
        <f t="shared" si="14"/>
        <v>0</v>
      </c>
      <c r="S43" s="158">
        <f t="shared" si="14"/>
        <v>0</v>
      </c>
      <c r="T43" s="158">
        <f t="shared" si="14"/>
        <v>0</v>
      </c>
      <c r="U43" s="159">
        <f t="shared" si="14"/>
        <v>0</v>
      </c>
    </row>
    <row r="44" spans="1:21" ht="12.75" customHeight="1" hidden="1" outlineLevel="1">
      <c r="A44" s="8"/>
      <c r="B44" s="8"/>
      <c r="C44" s="8"/>
      <c r="D44" s="8"/>
      <c r="E44" s="8"/>
      <c r="F44" s="430">
        <v>4</v>
      </c>
      <c r="G44" s="431"/>
      <c r="H44" s="184"/>
      <c r="I44" s="158">
        <f aca="true" t="shared" si="15" ref="I44:U45">I34+I39</f>
        <v>0</v>
      </c>
      <c r="J44" s="158">
        <f t="shared" si="15"/>
        <v>0</v>
      </c>
      <c r="K44" s="158">
        <f t="shared" si="15"/>
        <v>0</v>
      </c>
      <c r="L44" s="158">
        <f t="shared" si="15"/>
        <v>0</v>
      </c>
      <c r="M44" s="158">
        <f t="shared" si="15"/>
        <v>0</v>
      </c>
      <c r="N44" s="158">
        <f t="shared" si="15"/>
        <v>0</v>
      </c>
      <c r="O44" s="158">
        <f t="shared" si="15"/>
        <v>0</v>
      </c>
      <c r="P44" s="158">
        <f t="shared" si="15"/>
        <v>0</v>
      </c>
      <c r="Q44" s="158">
        <f t="shared" si="15"/>
        <v>0</v>
      </c>
      <c r="R44" s="158">
        <f t="shared" si="15"/>
        <v>0</v>
      </c>
      <c r="S44" s="158">
        <f t="shared" si="15"/>
        <v>0</v>
      </c>
      <c r="T44" s="158">
        <f t="shared" si="15"/>
        <v>0</v>
      </c>
      <c r="U44" s="159">
        <f t="shared" si="15"/>
        <v>0</v>
      </c>
    </row>
    <row r="45" spans="1:21" ht="12.75" customHeight="1" collapsed="1" thickBot="1">
      <c r="A45" s="720" t="s">
        <v>314</v>
      </c>
      <c r="B45" s="721"/>
      <c r="C45" s="721"/>
      <c r="D45" s="721"/>
      <c r="E45" s="721"/>
      <c r="F45" s="722"/>
      <c r="G45" s="586" t="s">
        <v>268</v>
      </c>
      <c r="H45" s="73" t="s">
        <v>40</v>
      </c>
      <c r="I45" s="161">
        <f t="shared" si="15"/>
        <v>0</v>
      </c>
      <c r="J45" s="160">
        <f t="shared" si="15"/>
        <v>0</v>
      </c>
      <c r="K45" s="160">
        <f t="shared" si="15"/>
        <v>0</v>
      </c>
      <c r="L45" s="160">
        <f t="shared" si="15"/>
        <v>0</v>
      </c>
      <c r="M45" s="160">
        <f t="shared" si="15"/>
        <v>0</v>
      </c>
      <c r="N45" s="160">
        <f t="shared" si="15"/>
        <v>0</v>
      </c>
      <c r="O45" s="160">
        <f t="shared" si="15"/>
        <v>0</v>
      </c>
      <c r="P45" s="160">
        <f t="shared" si="15"/>
        <v>0</v>
      </c>
      <c r="Q45" s="160">
        <f t="shared" si="15"/>
        <v>0</v>
      </c>
      <c r="R45" s="160">
        <f t="shared" si="15"/>
        <v>0</v>
      </c>
      <c r="S45" s="160">
        <f t="shared" si="15"/>
        <v>0</v>
      </c>
      <c r="T45" s="160">
        <f t="shared" si="15"/>
        <v>0</v>
      </c>
      <c r="U45" s="159">
        <f t="shared" si="15"/>
        <v>0</v>
      </c>
    </row>
    <row r="46" spans="1:7" ht="12.75" customHeight="1">
      <c r="A46" s="723" t="s">
        <v>322</v>
      </c>
      <c r="B46" s="723"/>
      <c r="C46" s="723"/>
      <c r="D46" s="723"/>
      <c r="E46" s="723"/>
      <c r="F46" s="723"/>
      <c r="G46" s="587" t="s">
        <v>303</v>
      </c>
    </row>
    <row r="47" spans="1:7" ht="12.75" customHeight="1">
      <c r="A47" s="724" t="s">
        <v>323</v>
      </c>
      <c r="B47" s="724"/>
      <c r="C47" s="724"/>
      <c r="D47" s="724"/>
      <c r="E47" s="724"/>
      <c r="F47" s="724"/>
      <c r="G47" s="588" t="s">
        <v>309</v>
      </c>
    </row>
    <row r="48" spans="1:8" ht="12.75" customHeight="1">
      <c r="A48" s="724" t="s">
        <v>324</v>
      </c>
      <c r="B48" s="724"/>
      <c r="C48" s="724"/>
      <c r="D48" s="724"/>
      <c r="E48" s="724"/>
      <c r="F48" s="724"/>
      <c r="G48" s="588" t="s">
        <v>302</v>
      </c>
      <c r="H48" s="575" t="str">
        <f>IF('1-Plan'!$R$10,"&lt;USD&gt;","&lt;EUR&gt;")</f>
        <v>&lt;USD&gt;</v>
      </c>
    </row>
  </sheetData>
  <mergeCells count="4">
    <mergeCell ref="A45:F45"/>
    <mergeCell ref="A46:F46"/>
    <mergeCell ref="A47:F47"/>
    <mergeCell ref="A48:F48"/>
  </mergeCells>
  <printOptions horizontalCentered="1"/>
  <pageMargins left="0.22" right="0.26" top="0.36" bottom="0.28" header="0.3" footer="0.28"/>
  <pageSetup fitToHeight="1" fitToWidth="1" horizontalDpi="600" verticalDpi="600" orientation="landscape" paperSize="9" scale="72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33"/>
  <sheetViews>
    <sheetView view="pageBreakPreview" zoomScale="85" zoomScaleNormal="75" zoomScaleSheetLayoutView="85" workbookViewId="0" topLeftCell="A1">
      <selection activeCell="A26" sqref="A26"/>
    </sheetView>
  </sheetViews>
  <sheetFormatPr defaultColWidth="9.140625" defaultRowHeight="12.75" outlineLevelRow="1"/>
  <cols>
    <col min="1" max="1" width="3.140625" style="65" customWidth="1"/>
    <col min="2" max="2" width="26.140625" style="63" customWidth="1"/>
    <col min="3" max="3" width="9.28125" style="63" customWidth="1"/>
    <col min="4" max="14" width="8.57421875" style="63" customWidth="1"/>
    <col min="15" max="15" width="8.7109375" style="68" customWidth="1"/>
    <col min="16" max="16384" width="9.140625" style="63" customWidth="1"/>
  </cols>
  <sheetData>
    <row r="1" spans="1:15" ht="15.75">
      <c r="A1" s="88" t="s">
        <v>280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8"/>
    </row>
    <row r="2" ht="13.5" thickBot="1"/>
    <row r="3" spans="1:15" s="68" customFormat="1" ht="13.5" thickBot="1">
      <c r="A3" s="577" t="s">
        <v>2</v>
      </c>
      <c r="B3" s="578" t="s">
        <v>56</v>
      </c>
      <c r="C3" s="578" t="s">
        <v>4</v>
      </c>
      <c r="D3" s="578" t="s">
        <v>5</v>
      </c>
      <c r="E3" s="578" t="s">
        <v>6</v>
      </c>
      <c r="F3" s="578" t="s">
        <v>7</v>
      </c>
      <c r="G3" s="578" t="s">
        <v>8</v>
      </c>
      <c r="H3" s="578" t="s">
        <v>9</v>
      </c>
      <c r="I3" s="578" t="s">
        <v>10</v>
      </c>
      <c r="J3" s="578" t="s">
        <v>11</v>
      </c>
      <c r="K3" s="578" t="s">
        <v>12</v>
      </c>
      <c r="L3" s="578" t="s">
        <v>13</v>
      </c>
      <c r="M3" s="578" t="s">
        <v>14</v>
      </c>
      <c r="N3" s="578" t="s">
        <v>15</v>
      </c>
      <c r="O3" s="408" t="s">
        <v>29</v>
      </c>
    </row>
    <row r="4" spans="1:15" ht="12.75">
      <c r="A4" s="576">
        <v>1</v>
      </c>
      <c r="B4" s="576" t="s">
        <v>57</v>
      </c>
      <c r="C4" s="576">
        <f>'3-Pers'!K70</f>
        <v>50</v>
      </c>
      <c r="D4" s="576">
        <f>'3-Pers'!L70</f>
        <v>35</v>
      </c>
      <c r="E4" s="576">
        <f>'3-Pers'!M70</f>
        <v>48</v>
      </c>
      <c r="F4" s="576">
        <f>'3-Pers'!N70</f>
        <v>65</v>
      </c>
      <c r="G4" s="576">
        <f>'3-Pers'!O70</f>
        <v>63</v>
      </c>
      <c r="H4" s="576">
        <f>'3-Pers'!P70</f>
        <v>95</v>
      </c>
      <c r="I4" s="576">
        <f>'3-Pers'!Q70</f>
        <v>97</v>
      </c>
      <c r="J4" s="576">
        <f>'3-Pers'!R70</f>
        <v>58</v>
      </c>
      <c r="K4" s="576">
        <f>'3-Pers'!S70</f>
        <v>0</v>
      </c>
      <c r="L4" s="576">
        <f>'3-Pers'!T70</f>
        <v>0</v>
      </c>
      <c r="M4" s="576">
        <f>'3-Pers'!U70</f>
        <v>0</v>
      </c>
      <c r="N4" s="576">
        <f>'3-Pers'!V70</f>
        <v>0</v>
      </c>
      <c r="O4" s="607">
        <f>'3-Pers'!E77</f>
        <v>511</v>
      </c>
    </row>
    <row r="5" spans="1:15" ht="12.75">
      <c r="A5" s="158">
        <v>2</v>
      </c>
      <c r="B5" s="158" t="s">
        <v>58</v>
      </c>
      <c r="C5" s="158">
        <f>'3-Pers'!K71</f>
        <v>50</v>
      </c>
      <c r="D5" s="158">
        <f>'3-Pers'!L71</f>
        <v>34</v>
      </c>
      <c r="E5" s="158">
        <f>'3-Pers'!M71</f>
        <v>48</v>
      </c>
      <c r="F5" s="158">
        <f>'3-Pers'!N71</f>
        <v>16</v>
      </c>
      <c r="G5" s="158">
        <f>'3-Pers'!O71</f>
        <v>7</v>
      </c>
      <c r="H5" s="158">
        <f>'3-Pers'!P71</f>
        <v>25</v>
      </c>
      <c r="I5" s="158">
        <f>'3-Pers'!Q71</f>
        <v>5</v>
      </c>
      <c r="J5" s="158">
        <f>'3-Pers'!R71</f>
        <v>5</v>
      </c>
      <c r="K5" s="158">
        <f>'3-Pers'!S71</f>
        <v>0</v>
      </c>
      <c r="L5" s="158">
        <f>'3-Pers'!T71</f>
        <v>0</v>
      </c>
      <c r="M5" s="158">
        <f>'3-Pers'!U71</f>
        <v>0</v>
      </c>
      <c r="N5" s="158">
        <f>'3-Pers'!V71</f>
        <v>0</v>
      </c>
      <c r="O5" s="413">
        <f>'3-Pers'!E78</f>
        <v>190</v>
      </c>
    </row>
    <row r="6" spans="1:15" ht="12.75">
      <c r="A6" s="158"/>
      <c r="B6" s="158" t="s">
        <v>59</v>
      </c>
      <c r="C6" s="158">
        <f>SUM(C4:C5)</f>
        <v>100</v>
      </c>
      <c r="D6" s="158">
        <f aca="true" t="shared" si="0" ref="D6:N6">SUM(D4:D5)</f>
        <v>69</v>
      </c>
      <c r="E6" s="158">
        <f t="shared" si="0"/>
        <v>96</v>
      </c>
      <c r="F6" s="158">
        <f t="shared" si="0"/>
        <v>81</v>
      </c>
      <c r="G6" s="158">
        <f t="shared" si="0"/>
        <v>70</v>
      </c>
      <c r="H6" s="158">
        <f t="shared" si="0"/>
        <v>120</v>
      </c>
      <c r="I6" s="158">
        <f t="shared" si="0"/>
        <v>102</v>
      </c>
      <c r="J6" s="158">
        <f t="shared" si="0"/>
        <v>63</v>
      </c>
      <c r="K6" s="158">
        <f t="shared" si="0"/>
        <v>0</v>
      </c>
      <c r="L6" s="158">
        <f t="shared" si="0"/>
        <v>0</v>
      </c>
      <c r="M6" s="158">
        <f t="shared" si="0"/>
        <v>0</v>
      </c>
      <c r="N6" s="158">
        <f t="shared" si="0"/>
        <v>0</v>
      </c>
      <c r="O6" s="413">
        <f>'3-Pers'!W79</f>
        <v>701</v>
      </c>
    </row>
    <row r="7" spans="1:15" ht="12.7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413"/>
    </row>
    <row r="8" spans="1:15" ht="12.75">
      <c r="A8" s="158">
        <v>1</v>
      </c>
      <c r="B8" s="158" t="s">
        <v>60</v>
      </c>
      <c r="C8" s="158">
        <f>'3-Pers'!Y70</f>
        <v>1450</v>
      </c>
      <c r="D8" s="158">
        <f>'3-Pers'!Z70</f>
        <v>950</v>
      </c>
      <c r="E8" s="158">
        <f>'3-Pers'!AA70</f>
        <v>1290</v>
      </c>
      <c r="F8" s="158">
        <f>'3-Pers'!AB70</f>
        <v>1750</v>
      </c>
      <c r="G8" s="158">
        <f>'3-Pers'!AC70</f>
        <v>1640</v>
      </c>
      <c r="H8" s="158">
        <f>'3-Pers'!AD70</f>
        <v>2575</v>
      </c>
      <c r="I8" s="158">
        <f>'3-Pers'!AE70</f>
        <v>2660</v>
      </c>
      <c r="J8" s="158">
        <f>'3-Pers'!AF70</f>
        <v>1540</v>
      </c>
      <c r="K8" s="158">
        <f>'3-Pers'!AG70</f>
        <v>0</v>
      </c>
      <c r="L8" s="158">
        <f>'3-Pers'!AH70</f>
        <v>0</v>
      </c>
      <c r="M8" s="158">
        <f>'3-Pers'!AI70</f>
        <v>0</v>
      </c>
      <c r="N8" s="158">
        <f>'3-Pers'!AJ70</f>
        <v>0</v>
      </c>
      <c r="O8" s="413">
        <f>SUM(C8:N8)</f>
        <v>13855</v>
      </c>
    </row>
    <row r="9" spans="1:15" ht="12.75">
      <c r="A9" s="158">
        <v>2</v>
      </c>
      <c r="B9" s="158" t="s">
        <v>61</v>
      </c>
      <c r="C9" s="158">
        <f>'3-Pers'!Y71</f>
        <v>750</v>
      </c>
      <c r="D9" s="158">
        <f>'3-Pers'!Z71</f>
        <v>510</v>
      </c>
      <c r="E9" s="158">
        <f>'3-Pers'!AA71</f>
        <v>720</v>
      </c>
      <c r="F9" s="158">
        <f>'3-Pers'!AB71</f>
        <v>240</v>
      </c>
      <c r="G9" s="158">
        <f>'3-Pers'!AC71</f>
        <v>105</v>
      </c>
      <c r="H9" s="158">
        <f>'3-Pers'!AD71</f>
        <v>375</v>
      </c>
      <c r="I9" s="158">
        <f>'3-Pers'!AE71</f>
        <v>75</v>
      </c>
      <c r="J9" s="158">
        <f>'3-Pers'!AF71</f>
        <v>75</v>
      </c>
      <c r="K9" s="158">
        <f>'3-Pers'!AG71</f>
        <v>0</v>
      </c>
      <c r="L9" s="158">
        <f>'3-Pers'!AH71</f>
        <v>0</v>
      </c>
      <c r="M9" s="158">
        <f>'3-Pers'!AI71</f>
        <v>0</v>
      </c>
      <c r="N9" s="158">
        <f>'3-Pers'!AJ71</f>
        <v>0</v>
      </c>
      <c r="O9" s="413">
        <f aca="true" t="shared" si="1" ref="O9:O24">SUM(C9:N9)</f>
        <v>2850</v>
      </c>
    </row>
    <row r="10" spans="1:15" ht="12.75">
      <c r="A10" s="158"/>
      <c r="B10" s="579" t="s">
        <v>62</v>
      </c>
      <c r="C10" s="579">
        <f>SUM(C8:C9)</f>
        <v>2200</v>
      </c>
      <c r="D10" s="579">
        <f aca="true" t="shared" si="2" ref="D10:N10">SUM(D8:D9)</f>
        <v>1460</v>
      </c>
      <c r="E10" s="579">
        <f t="shared" si="2"/>
        <v>2010</v>
      </c>
      <c r="F10" s="579">
        <f t="shared" si="2"/>
        <v>1990</v>
      </c>
      <c r="G10" s="579">
        <f t="shared" si="2"/>
        <v>1745</v>
      </c>
      <c r="H10" s="579">
        <f t="shared" si="2"/>
        <v>2950</v>
      </c>
      <c r="I10" s="579">
        <f t="shared" si="2"/>
        <v>2735</v>
      </c>
      <c r="J10" s="579">
        <f t="shared" si="2"/>
        <v>1615</v>
      </c>
      <c r="K10" s="579">
        <f t="shared" si="2"/>
        <v>0</v>
      </c>
      <c r="L10" s="579">
        <f t="shared" si="2"/>
        <v>0</v>
      </c>
      <c r="M10" s="579">
        <f t="shared" si="2"/>
        <v>0</v>
      </c>
      <c r="N10" s="579">
        <f t="shared" si="2"/>
        <v>0</v>
      </c>
      <c r="O10" s="406">
        <f t="shared" si="1"/>
        <v>16705</v>
      </c>
    </row>
    <row r="11" spans="1:15" ht="12.75">
      <c r="A11" s="158">
        <v>3</v>
      </c>
      <c r="B11" s="158" t="s">
        <v>63</v>
      </c>
      <c r="C11" s="481">
        <f>'4-Equ'!H41</f>
        <v>1</v>
      </c>
      <c r="D11" s="481">
        <f>'4-Equ'!I41</f>
        <v>2</v>
      </c>
      <c r="E11" s="481">
        <f>'4-Equ'!J41</f>
        <v>3</v>
      </c>
      <c r="F11" s="481">
        <f>'4-Equ'!K41</f>
        <v>4</v>
      </c>
      <c r="G11" s="481">
        <f>'4-Equ'!L41</f>
        <v>5</v>
      </c>
      <c r="H11" s="481">
        <f>'4-Equ'!M41</f>
        <v>6</v>
      </c>
      <c r="I11" s="481">
        <f>'4-Equ'!N41</f>
        <v>7</v>
      </c>
      <c r="J11" s="481">
        <f>'4-Equ'!O41</f>
        <v>8</v>
      </c>
      <c r="K11" s="481">
        <f>'4-Equ'!P41</f>
        <v>9</v>
      </c>
      <c r="L11" s="481">
        <f>'4-Equ'!Q41</f>
        <v>10</v>
      </c>
      <c r="M11" s="481">
        <f>'4-Equ'!R41</f>
        <v>11</v>
      </c>
      <c r="N11" s="481">
        <f>'4-Equ'!S41</f>
        <v>12</v>
      </c>
      <c r="O11" s="413">
        <f t="shared" si="1"/>
        <v>78</v>
      </c>
    </row>
    <row r="12" spans="1:15" ht="12.75">
      <c r="A12" s="158">
        <v>4</v>
      </c>
      <c r="B12" s="158" t="s">
        <v>64</v>
      </c>
      <c r="C12" s="481">
        <f>'4-Equ'!H46</f>
        <v>0</v>
      </c>
      <c r="D12" s="481">
        <f>'4-Equ'!I46</f>
        <v>0</v>
      </c>
      <c r="E12" s="481">
        <f>'4-Equ'!J46</f>
        <v>0</v>
      </c>
      <c r="F12" s="481">
        <f>'4-Equ'!K46</f>
        <v>0</v>
      </c>
      <c r="G12" s="481">
        <f>'4-Equ'!L46</f>
        <v>0</v>
      </c>
      <c r="H12" s="481">
        <f>'4-Equ'!M46</f>
        <v>0</v>
      </c>
      <c r="I12" s="481">
        <f>'4-Equ'!N46</f>
        <v>0</v>
      </c>
      <c r="J12" s="481">
        <f>'4-Equ'!O46</f>
        <v>0</v>
      </c>
      <c r="K12" s="481">
        <f>'4-Equ'!P46</f>
        <v>0</v>
      </c>
      <c r="L12" s="481">
        <f>'4-Equ'!Q46</f>
        <v>0</v>
      </c>
      <c r="M12" s="481">
        <f>'4-Equ'!R46</f>
        <v>0</v>
      </c>
      <c r="N12" s="481">
        <f>'4-Equ'!S46</f>
        <v>0</v>
      </c>
      <c r="O12" s="413">
        <f t="shared" si="1"/>
        <v>0</v>
      </c>
    </row>
    <row r="13" spans="1:15" ht="12.75">
      <c r="A13" s="158">
        <v>5</v>
      </c>
      <c r="B13" s="158" t="s">
        <v>65</v>
      </c>
      <c r="C13" s="481">
        <f>'4-Equ'!H47</f>
        <v>1</v>
      </c>
      <c r="D13" s="481">
        <f>'4-Equ'!I47</f>
        <v>2</v>
      </c>
      <c r="E13" s="481">
        <f>'4-Equ'!J47</f>
        <v>3</v>
      </c>
      <c r="F13" s="481">
        <f>'4-Equ'!K47</f>
        <v>4</v>
      </c>
      <c r="G13" s="481">
        <f>'4-Equ'!L47</f>
        <v>5</v>
      </c>
      <c r="H13" s="481">
        <f>'4-Equ'!M47</f>
        <v>6</v>
      </c>
      <c r="I13" s="481">
        <f>'4-Equ'!N47</f>
        <v>7</v>
      </c>
      <c r="J13" s="481">
        <f>'4-Equ'!O47</f>
        <v>8</v>
      </c>
      <c r="K13" s="481">
        <f>'4-Equ'!P47</f>
        <v>9</v>
      </c>
      <c r="L13" s="481">
        <f>'4-Equ'!Q47</f>
        <v>0</v>
      </c>
      <c r="M13" s="481">
        <f>'4-Equ'!R47</f>
        <v>11</v>
      </c>
      <c r="N13" s="481">
        <f>'4-Equ'!S47</f>
        <v>12</v>
      </c>
      <c r="O13" s="413">
        <f t="shared" si="1"/>
        <v>68</v>
      </c>
    </row>
    <row r="14" spans="1:15" ht="12.75">
      <c r="A14" s="158"/>
      <c r="B14" s="579" t="s">
        <v>66</v>
      </c>
      <c r="C14" s="579">
        <f>SUM(C11:C13)</f>
        <v>2</v>
      </c>
      <c r="D14" s="579">
        <f aca="true" t="shared" si="3" ref="D14:N14">SUM(D11:D13)</f>
        <v>4</v>
      </c>
      <c r="E14" s="579">
        <f t="shared" si="3"/>
        <v>6</v>
      </c>
      <c r="F14" s="579">
        <f t="shared" si="3"/>
        <v>8</v>
      </c>
      <c r="G14" s="579">
        <f t="shared" si="3"/>
        <v>10</v>
      </c>
      <c r="H14" s="579">
        <f t="shared" si="3"/>
        <v>12</v>
      </c>
      <c r="I14" s="579">
        <f t="shared" si="3"/>
        <v>14</v>
      </c>
      <c r="J14" s="579">
        <f t="shared" si="3"/>
        <v>16</v>
      </c>
      <c r="K14" s="579">
        <f t="shared" si="3"/>
        <v>18</v>
      </c>
      <c r="L14" s="579">
        <f t="shared" si="3"/>
        <v>10</v>
      </c>
      <c r="M14" s="579">
        <f t="shared" si="3"/>
        <v>22</v>
      </c>
      <c r="N14" s="579">
        <f t="shared" si="3"/>
        <v>24</v>
      </c>
      <c r="O14" s="406">
        <f t="shared" si="1"/>
        <v>146</v>
      </c>
    </row>
    <row r="15" spans="1:15" ht="12.75">
      <c r="A15" s="158">
        <v>6</v>
      </c>
      <c r="B15" s="579" t="s">
        <v>67</v>
      </c>
      <c r="C15" s="606">
        <f>'5-Mat'!G60</f>
        <v>0</v>
      </c>
      <c r="D15" s="606">
        <f>'5-Mat'!H60</f>
        <v>0</v>
      </c>
      <c r="E15" s="606">
        <f>'5-Mat'!I60</f>
        <v>0</v>
      </c>
      <c r="F15" s="606">
        <f>'5-Mat'!J60</f>
        <v>0</v>
      </c>
      <c r="G15" s="606">
        <f>'5-Mat'!K60</f>
        <v>0</v>
      </c>
      <c r="H15" s="606">
        <f>'5-Mat'!L60</f>
        <v>0</v>
      </c>
      <c r="I15" s="606">
        <f>'5-Mat'!M60</f>
        <v>0</v>
      </c>
      <c r="J15" s="606">
        <f>'5-Mat'!N60</f>
        <v>0</v>
      </c>
      <c r="K15" s="606">
        <f>'5-Mat'!O60</f>
        <v>0</v>
      </c>
      <c r="L15" s="606">
        <f>'5-Mat'!P60</f>
        <v>0</v>
      </c>
      <c r="M15" s="606">
        <f>'5-Mat'!Q60</f>
        <v>0</v>
      </c>
      <c r="N15" s="606">
        <f>'5-Mat'!R60</f>
        <v>0</v>
      </c>
      <c r="O15" s="406">
        <f t="shared" si="1"/>
        <v>0</v>
      </c>
    </row>
    <row r="16" spans="1:15" ht="12.75">
      <c r="A16" s="158">
        <v>7</v>
      </c>
      <c r="B16" s="579" t="s">
        <v>68</v>
      </c>
      <c r="C16" s="579">
        <f>'6-SubC'!H39</f>
        <v>0</v>
      </c>
      <c r="D16" s="579">
        <f>'6-SubC'!I39</f>
        <v>0</v>
      </c>
      <c r="E16" s="579">
        <f>'6-SubC'!J39</f>
        <v>0</v>
      </c>
      <c r="F16" s="579">
        <f>'6-SubC'!K39</f>
        <v>0</v>
      </c>
      <c r="G16" s="579">
        <f>'6-SubC'!L39</f>
        <v>0</v>
      </c>
      <c r="H16" s="579">
        <f>'6-SubC'!M39</f>
        <v>0</v>
      </c>
      <c r="I16" s="579">
        <f>'6-SubC'!N39</f>
        <v>0</v>
      </c>
      <c r="J16" s="579">
        <f>'6-SubC'!O39</f>
        <v>0</v>
      </c>
      <c r="K16" s="579">
        <f>'6-SubC'!P39</f>
        <v>0</v>
      </c>
      <c r="L16" s="579">
        <f>'6-SubC'!Q39</f>
        <v>0</v>
      </c>
      <c r="M16" s="579">
        <f>'6-SubC'!R39</f>
        <v>0</v>
      </c>
      <c r="N16" s="579">
        <f>'6-SubC'!S39</f>
        <v>0</v>
      </c>
      <c r="O16" s="406">
        <f t="shared" si="1"/>
        <v>0</v>
      </c>
    </row>
    <row r="17" spans="1:15" ht="12.75">
      <c r="A17" s="158">
        <v>8</v>
      </c>
      <c r="B17" s="579" t="s">
        <v>69</v>
      </c>
      <c r="C17" s="579">
        <f>'7-ODC'!G54</f>
        <v>0</v>
      </c>
      <c r="D17" s="579">
        <f>'7-ODC'!H54</f>
        <v>0</v>
      </c>
      <c r="E17" s="579">
        <f>'7-ODC'!I54</f>
        <v>0</v>
      </c>
      <c r="F17" s="579">
        <f>'7-ODC'!J54</f>
        <v>0</v>
      </c>
      <c r="G17" s="579">
        <f>'7-ODC'!K54</f>
        <v>0</v>
      </c>
      <c r="H17" s="579">
        <f>'7-ODC'!L54</f>
        <v>0</v>
      </c>
      <c r="I17" s="579">
        <f>'7-ODC'!M54</f>
        <v>0</v>
      </c>
      <c r="J17" s="579">
        <f>'7-ODC'!N54</f>
        <v>0</v>
      </c>
      <c r="K17" s="579">
        <f>'7-ODC'!O54</f>
        <v>0</v>
      </c>
      <c r="L17" s="579">
        <f>'7-ODC'!P54</f>
        <v>0</v>
      </c>
      <c r="M17" s="579">
        <f>'7-ODC'!Q54</f>
        <v>0</v>
      </c>
      <c r="N17" s="579">
        <f>'7-ODC'!R54</f>
        <v>0</v>
      </c>
      <c r="O17" s="406">
        <f t="shared" si="1"/>
        <v>0</v>
      </c>
    </row>
    <row r="18" spans="1:15" ht="12.75">
      <c r="A18" s="158">
        <v>9</v>
      </c>
      <c r="B18" s="158" t="s">
        <v>70</v>
      </c>
      <c r="C18" s="158">
        <f>'8-Trav'!I35</f>
        <v>0</v>
      </c>
      <c r="D18" s="158">
        <f>'8-Trav'!J35</f>
        <v>0</v>
      </c>
      <c r="E18" s="158">
        <f>'8-Trav'!K35</f>
        <v>0</v>
      </c>
      <c r="F18" s="158">
        <f>'8-Trav'!L35</f>
        <v>0</v>
      </c>
      <c r="G18" s="158">
        <f>'8-Trav'!M35</f>
        <v>0</v>
      </c>
      <c r="H18" s="158">
        <f>'8-Trav'!N35</f>
        <v>0</v>
      </c>
      <c r="I18" s="158">
        <f>'8-Trav'!O35</f>
        <v>0</v>
      </c>
      <c r="J18" s="158">
        <f>'8-Trav'!P35</f>
        <v>0</v>
      </c>
      <c r="K18" s="158">
        <f>'8-Trav'!Q35</f>
        <v>0</v>
      </c>
      <c r="L18" s="158">
        <f>'8-Trav'!R35</f>
        <v>0</v>
      </c>
      <c r="M18" s="158">
        <f>'8-Trav'!S35</f>
        <v>0</v>
      </c>
      <c r="N18" s="158">
        <f>'8-Trav'!T35</f>
        <v>0</v>
      </c>
      <c r="O18" s="413">
        <f t="shared" si="1"/>
        <v>0</v>
      </c>
    </row>
    <row r="19" spans="1:17" ht="12.75">
      <c r="A19" s="158">
        <v>10</v>
      </c>
      <c r="B19" s="158" t="s">
        <v>71</v>
      </c>
      <c r="C19" s="158">
        <f>'8-Trav'!I40</f>
        <v>0</v>
      </c>
      <c r="D19" s="158">
        <f>'8-Trav'!J40</f>
        <v>0</v>
      </c>
      <c r="E19" s="158">
        <f>'8-Trav'!K40</f>
        <v>0</v>
      </c>
      <c r="F19" s="158">
        <f>'8-Trav'!L40</f>
        <v>0</v>
      </c>
      <c r="G19" s="158">
        <f>'8-Trav'!M40</f>
        <v>0</v>
      </c>
      <c r="H19" s="158">
        <f>'8-Trav'!N40</f>
        <v>0</v>
      </c>
      <c r="I19" s="158">
        <f>'8-Trav'!O40</f>
        <v>0</v>
      </c>
      <c r="J19" s="158">
        <f>'8-Trav'!P40</f>
        <v>0</v>
      </c>
      <c r="K19" s="158">
        <f>'8-Trav'!Q40</f>
        <v>0</v>
      </c>
      <c r="L19" s="158">
        <f>'8-Trav'!R40</f>
        <v>0</v>
      </c>
      <c r="M19" s="158">
        <f>'8-Trav'!S40</f>
        <v>0</v>
      </c>
      <c r="N19" s="158">
        <f>'8-Trav'!T40</f>
        <v>0</v>
      </c>
      <c r="O19" s="413">
        <f t="shared" si="1"/>
        <v>0</v>
      </c>
      <c r="Q19" s="85"/>
    </row>
    <row r="20" spans="1:17" ht="12.75">
      <c r="A20" s="158"/>
      <c r="B20" s="579" t="s">
        <v>72</v>
      </c>
      <c r="C20" s="579">
        <f>SUM(C18:C19)</f>
        <v>0</v>
      </c>
      <c r="D20" s="579">
        <f aca="true" t="shared" si="4" ref="D20:N20">SUM(D18:D19)</f>
        <v>0</v>
      </c>
      <c r="E20" s="579">
        <f t="shared" si="4"/>
        <v>0</v>
      </c>
      <c r="F20" s="579">
        <f t="shared" si="4"/>
        <v>0</v>
      </c>
      <c r="G20" s="579">
        <f t="shared" si="4"/>
        <v>0</v>
      </c>
      <c r="H20" s="579">
        <f t="shared" si="4"/>
        <v>0</v>
      </c>
      <c r="I20" s="579">
        <f t="shared" si="4"/>
        <v>0</v>
      </c>
      <c r="J20" s="579">
        <f t="shared" si="4"/>
        <v>0</v>
      </c>
      <c r="K20" s="579">
        <f t="shared" si="4"/>
        <v>0</v>
      </c>
      <c r="L20" s="579">
        <f t="shared" si="4"/>
        <v>0</v>
      </c>
      <c r="M20" s="579">
        <f t="shared" si="4"/>
        <v>0</v>
      </c>
      <c r="N20" s="579">
        <f t="shared" si="4"/>
        <v>0</v>
      </c>
      <c r="O20" s="406">
        <f t="shared" si="1"/>
        <v>0</v>
      </c>
      <c r="Q20" s="85"/>
    </row>
    <row r="21" spans="1:17" ht="12.75">
      <c r="A21" s="158">
        <v>11</v>
      </c>
      <c r="B21" s="158" t="s">
        <v>73</v>
      </c>
      <c r="C21" s="158">
        <f>C14+C15+C16+C17+C20</f>
        <v>2</v>
      </c>
      <c r="D21" s="158">
        <f aca="true" t="shared" si="5" ref="D21:N21">D14+D15+D16+D17+D20</f>
        <v>4</v>
      </c>
      <c r="E21" s="158">
        <f t="shared" si="5"/>
        <v>6</v>
      </c>
      <c r="F21" s="158">
        <f t="shared" si="5"/>
        <v>8</v>
      </c>
      <c r="G21" s="158">
        <f t="shared" si="5"/>
        <v>10</v>
      </c>
      <c r="H21" s="158">
        <f t="shared" si="5"/>
        <v>12</v>
      </c>
      <c r="I21" s="158">
        <f t="shared" si="5"/>
        <v>14</v>
      </c>
      <c r="J21" s="158">
        <f t="shared" si="5"/>
        <v>16</v>
      </c>
      <c r="K21" s="158">
        <f t="shared" si="5"/>
        <v>18</v>
      </c>
      <c r="L21" s="158">
        <f t="shared" si="5"/>
        <v>10</v>
      </c>
      <c r="M21" s="158">
        <f t="shared" si="5"/>
        <v>22</v>
      </c>
      <c r="N21" s="158">
        <f t="shared" si="5"/>
        <v>24</v>
      </c>
      <c r="O21" s="413">
        <f t="shared" si="1"/>
        <v>146</v>
      </c>
      <c r="Q21" s="544"/>
    </row>
    <row r="22" spans="1:17" ht="12.75">
      <c r="A22" s="158">
        <v>12</v>
      </c>
      <c r="B22" s="158" t="s">
        <v>74</v>
      </c>
      <c r="C22" s="158">
        <f>C10+C21</f>
        <v>2202</v>
      </c>
      <c r="D22" s="158">
        <f aca="true" t="shared" si="6" ref="D22:N22">D10+D21</f>
        <v>1464</v>
      </c>
      <c r="E22" s="158">
        <f t="shared" si="6"/>
        <v>2016</v>
      </c>
      <c r="F22" s="158">
        <f t="shared" si="6"/>
        <v>1998</v>
      </c>
      <c r="G22" s="158">
        <f t="shared" si="6"/>
        <v>1755</v>
      </c>
      <c r="H22" s="158">
        <f t="shared" si="6"/>
        <v>2962</v>
      </c>
      <c r="I22" s="158">
        <f t="shared" si="6"/>
        <v>2749</v>
      </c>
      <c r="J22" s="158">
        <f t="shared" si="6"/>
        <v>1631</v>
      </c>
      <c r="K22" s="158">
        <f t="shared" si="6"/>
        <v>18</v>
      </c>
      <c r="L22" s="158">
        <f t="shared" si="6"/>
        <v>10</v>
      </c>
      <c r="M22" s="158">
        <f t="shared" si="6"/>
        <v>22</v>
      </c>
      <c r="N22" s="158">
        <f t="shared" si="6"/>
        <v>24</v>
      </c>
      <c r="O22" s="413">
        <f t="shared" si="1"/>
        <v>16851</v>
      </c>
      <c r="Q22" s="85"/>
    </row>
    <row r="23" spans="1:17" ht="13.5" thickBot="1">
      <c r="A23" s="342">
        <v>13</v>
      </c>
      <c r="B23" s="580" t="s">
        <v>75</v>
      </c>
      <c r="C23" s="580">
        <f>IF($C$29=1,ROUND(C22*$C$26/2,0)*2,0)+IF($C$29&gt;=2,'S-(9)'!C24+'S-(9)'!C48,0)+IF($C$29&gt;=3,'S-(9)'!C72,0)+IF($C$29=4,'S-(9)'!C96,0)</f>
        <v>182</v>
      </c>
      <c r="D23" s="580">
        <f>IF($C$29=1,ROUND(D22*$C$26/2,0)*2,0)+IF($C$29&gt;=2,'S-(9)'!D24+'S-(9)'!D48,0)+IF($C$29&gt;=3,'S-(9)'!D72,0)+IF($C$29=4,'S-(9)'!D96,0)</f>
        <v>122</v>
      </c>
      <c r="E23" s="580">
        <f>IF($C$29=1,ROUND(E22*$C$26/2,0)*2,0)+IF($C$29&gt;=2,'S-(9)'!E24+'S-(9)'!E48,0)+IF($C$29&gt;=3,'S-(9)'!E72,0)+IF($C$29=4,'S-(9)'!E96,0)</f>
        <v>166</v>
      </c>
      <c r="F23" s="580">
        <f>IF($C$29=1,ROUND(F22*$C$26/2,0)*2,0)+IF($C$29&gt;=2,'S-(9)'!F24+'S-(9)'!F48,0)+IF($C$29&gt;=3,'S-(9)'!F72,0)+IF($C$29=4,'S-(9)'!F96,0)</f>
        <v>174</v>
      </c>
      <c r="G23" s="580">
        <f>IF($C$29=1,ROUND(G22*$C$26/2,0)*2,0)+IF($C$29&gt;=2,'S-(9)'!G24+'S-(9)'!G48,0)+IF($C$29&gt;=3,'S-(9)'!G72,0)+IF($C$29=4,'S-(9)'!G96,0)</f>
        <v>156</v>
      </c>
      <c r="H23" s="580">
        <f>IF($C$29=1,ROUND(H22*$C$26/2,0)*2,0)+IF($C$29&gt;=2,'S-(9)'!H24+'S-(9)'!H48,0)+IF($C$29&gt;=3,'S-(9)'!H72,0)+IF($C$29=4,'S-(9)'!H96,0)</f>
        <v>258</v>
      </c>
      <c r="I23" s="580">
        <f>IF($C$29=1,ROUND(I22*$C$26/2,0)*2,0)+IF($C$29&gt;=2,'S-(9)'!I24+'S-(9)'!I48,0)+IF($C$29&gt;=3,'S-(9)'!I72,0)+IF($C$29=4,'S-(9)'!I96,0)</f>
        <v>246</v>
      </c>
      <c r="J23" s="580">
        <f>IF($C$29=1,ROUND(J22*$C$26/2,0)*2,0)+IF($C$29&gt;=2,'S-(9)'!J24+'S-(9)'!J48,0)+IF($C$29&gt;=3,'S-(9)'!J72,0)+IF($C$29=4,'S-(9)'!J96,0)</f>
        <v>146</v>
      </c>
      <c r="K23" s="580">
        <f>IF($C$29=1,ROUND(K22*$C$26/2,0)*2,0)+IF($C$29&gt;=2,'S-(9)'!K24+'S-(9)'!K48,0)+IF($C$29&gt;=3,'S-(9)'!K72,0)+IF($C$29=4,'S-(9)'!K96,0)</f>
        <v>2</v>
      </c>
      <c r="L23" s="580">
        <f>IF($C$29=1,ROUND(L22*$C$26/2,0)*2,0)+IF($C$29&gt;=2,'S-(9)'!L24+'S-(9)'!L48,0)+IF($C$29&gt;=3,'S-(9)'!L72,0)+IF($C$29=4,'S-(9)'!L96,0)</f>
        <v>2</v>
      </c>
      <c r="M23" s="580">
        <f>IF($C$29=1,ROUND(M22*$C$26/2,0)*2,0)+IF($C$29&gt;=2,'S-(9)'!M24+'S-(9)'!M48,0)+IF($C$29&gt;=3,'S-(9)'!M72,0)+IF($C$29=4,'S-(9)'!M96,0)</f>
        <v>0</v>
      </c>
      <c r="N23" s="580">
        <f>IF($C$29=1,ROUND(N22*$C$26/2,0)*2,0)+IF($C$29&gt;=2,'S-(9)'!N24+'S-(9)'!N48,0)+IF($C$29&gt;=3,'S-(9)'!N72,0)+IF($C$29=4,'S-(9)'!N96,0)</f>
        <v>2</v>
      </c>
      <c r="O23" s="407">
        <f t="shared" si="1"/>
        <v>1456</v>
      </c>
      <c r="Q23" s="85"/>
    </row>
    <row r="24" spans="1:15" s="68" customFormat="1" ht="13.5" thickBot="1">
      <c r="A24" s="408">
        <v>14</v>
      </c>
      <c r="B24" s="408" t="s">
        <v>262</v>
      </c>
      <c r="C24" s="408">
        <f aca="true" t="shared" si="7" ref="C24:N24">SUM(C22:C23)</f>
        <v>2384</v>
      </c>
      <c r="D24" s="408">
        <f t="shared" si="7"/>
        <v>1586</v>
      </c>
      <c r="E24" s="408">
        <f t="shared" si="7"/>
        <v>2182</v>
      </c>
      <c r="F24" s="408">
        <f t="shared" si="7"/>
        <v>2172</v>
      </c>
      <c r="G24" s="408">
        <f t="shared" si="7"/>
        <v>1911</v>
      </c>
      <c r="H24" s="408">
        <f t="shared" si="7"/>
        <v>3220</v>
      </c>
      <c r="I24" s="408">
        <f t="shared" si="7"/>
        <v>2995</v>
      </c>
      <c r="J24" s="408">
        <f t="shared" si="7"/>
        <v>1777</v>
      </c>
      <c r="K24" s="408">
        <f t="shared" si="7"/>
        <v>20</v>
      </c>
      <c r="L24" s="408">
        <f t="shared" si="7"/>
        <v>12</v>
      </c>
      <c r="M24" s="408">
        <f t="shared" si="7"/>
        <v>22</v>
      </c>
      <c r="N24" s="408">
        <f t="shared" si="7"/>
        <v>26</v>
      </c>
      <c r="O24" s="408">
        <f t="shared" si="1"/>
        <v>18307</v>
      </c>
    </row>
    <row r="25" spans="2:7" ht="13.5" thickBot="1">
      <c r="B25" s="64"/>
      <c r="C25" s="65"/>
      <c r="D25" s="66"/>
      <c r="E25" s="66"/>
      <c r="F25" s="67"/>
      <c r="G25" s="65"/>
    </row>
    <row r="26" spans="2:15" ht="13.5" thickBot="1">
      <c r="B26" s="311" t="s">
        <v>251</v>
      </c>
      <c r="C26" s="338">
        <f>IF(C29&lt;&gt;1,1/O22*O23,'1-Plan'!J8)</f>
        <v>0.08640436769331197</v>
      </c>
      <c r="E26" s="726" t="s">
        <v>256</v>
      </c>
      <c r="F26" s="727"/>
      <c r="G26" s="727"/>
      <c r="H26" s="728"/>
      <c r="I26" s="66"/>
      <c r="J26" s="67"/>
      <c r="K26" s="67"/>
      <c r="L26" s="581" t="s">
        <v>285</v>
      </c>
      <c r="M26" s="314"/>
      <c r="N26" s="500">
        <v>5</v>
      </c>
      <c r="O26" s="501">
        <f>IF(N26=5,ROUND(O24*0.05,0),0)</f>
        <v>915</v>
      </c>
    </row>
    <row r="27" spans="2:13" ht="13.5" thickBot="1">
      <c r="B27" s="339" t="s">
        <v>355</v>
      </c>
      <c r="C27" s="610">
        <f>'1-Plan'!R5</f>
        <v>24</v>
      </c>
      <c r="D27" s="68"/>
      <c r="E27" s="729" t="s">
        <v>257</v>
      </c>
      <c r="F27" s="730"/>
      <c r="G27" s="731"/>
      <c r="H27" s="340">
        <f>C21</f>
        <v>2</v>
      </c>
      <c r="I27" s="66"/>
      <c r="J27" s="67"/>
      <c r="K27" s="67"/>
      <c r="L27" s="581" t="s">
        <v>327</v>
      </c>
      <c r="M27" s="314"/>
    </row>
    <row r="28" spans="2:15" ht="14.25" thickBot="1">
      <c r="B28" s="339" t="s">
        <v>77</v>
      </c>
      <c r="C28" s="340">
        <f>12-EuCount(C24:N24,"0")</f>
        <v>12</v>
      </c>
      <c r="D28" s="84"/>
      <c r="E28" s="729" t="s">
        <v>258</v>
      </c>
      <c r="F28" s="730"/>
      <c r="G28" s="731"/>
      <c r="H28" s="340">
        <f>D21</f>
        <v>4</v>
      </c>
      <c r="I28" s="66"/>
      <c r="J28" s="67"/>
      <c r="K28" s="67"/>
      <c r="L28" s="504" t="s">
        <v>263</v>
      </c>
      <c r="M28" s="505"/>
      <c r="N28" s="506"/>
      <c r="O28" s="502">
        <f>SUM(O24,O26)</f>
        <v>19222</v>
      </c>
    </row>
    <row r="29" spans="2:15" ht="14.25" thickBot="1">
      <c r="B29" s="341" t="s">
        <v>78</v>
      </c>
      <c r="C29" s="340">
        <f>4-EuCount('S-(9)'!O25,"0")-EuCount('S-(9)'!O49,"0")-EuCount('S-(9)'!O73,"0")-EuCount('S-(9)'!O97,"0")</f>
        <v>3</v>
      </c>
      <c r="D29" s="84"/>
      <c r="E29" s="729" t="s">
        <v>259</v>
      </c>
      <c r="F29" s="730"/>
      <c r="G29" s="731"/>
      <c r="H29" s="340">
        <f>'11-List'!M77</f>
        <v>733</v>
      </c>
      <c r="I29" s="66"/>
      <c r="J29" s="67"/>
      <c r="K29" s="67"/>
      <c r="L29" s="67"/>
      <c r="M29" s="67"/>
      <c r="N29" s="67"/>
      <c r="O29" s="220"/>
    </row>
    <row r="30" spans="5:8" ht="13.5" thickBot="1">
      <c r="E30" s="732" t="s">
        <v>260</v>
      </c>
      <c r="F30" s="733"/>
      <c r="G30" s="385"/>
      <c r="H30" s="340">
        <f>SUM(H27:H29)</f>
        <v>739</v>
      </c>
    </row>
    <row r="31" spans="2:15" ht="16.5" hidden="1" outlineLevel="1" thickBot="1">
      <c r="B31" s="312" t="s">
        <v>247</v>
      </c>
      <c r="C31" s="289">
        <f>'11-List'!M77</f>
        <v>733</v>
      </c>
      <c r="D31" s="69"/>
      <c r="E31" s="85"/>
      <c r="F31" s="85"/>
      <c r="N31" s="85"/>
      <c r="O31" s="409"/>
    </row>
    <row r="32" spans="2:15" ht="15.75" collapsed="1">
      <c r="B32" s="123"/>
      <c r="C32" s="124"/>
      <c r="D32" s="69"/>
      <c r="E32" s="85"/>
      <c r="F32" s="85"/>
      <c r="N32" s="85"/>
      <c r="O32" s="503"/>
    </row>
    <row r="33" spans="7:15" ht="18.75" customHeight="1">
      <c r="G33" s="725" t="str">
        <f>IF('1-Plan'!$R$10,"&lt;USD&gt;","&lt;EUR&gt;")</f>
        <v>&lt;USD&gt;</v>
      </c>
      <c r="H33" s="725"/>
      <c r="N33" s="85"/>
      <c r="O33" s="409"/>
    </row>
  </sheetData>
  <mergeCells count="6">
    <mergeCell ref="G33:H33"/>
    <mergeCell ref="E26:H26"/>
    <mergeCell ref="E27:G27"/>
    <mergeCell ref="E28:G28"/>
    <mergeCell ref="E29:G29"/>
    <mergeCell ref="E30:F30"/>
  </mergeCells>
  <printOptions horizontalCentered="1"/>
  <pageMargins left="0.22" right="0.26" top="0.36" bottom="0.28" header="0.3" footer="0.28"/>
  <pageSetup fitToHeight="1" fitToWidth="1" horizontalDpi="600" verticalDpi="600" orientation="landscape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Pashkovsky</dc:creator>
  <cp:keywords/>
  <dc:description/>
  <cp:lastModifiedBy>User</cp:lastModifiedBy>
  <cp:lastPrinted>2004-04-26T14:13:16Z</cp:lastPrinted>
  <dcterms:created xsi:type="dcterms:W3CDTF">1997-10-01T19:58:52Z</dcterms:created>
  <dcterms:modified xsi:type="dcterms:W3CDTF">2004-12-07T10:55:02Z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-200865022</vt:i4>
  </property>
  <property fmtid="{D5CDD505-2E9C-101B-9397-08002B2CF9AE}" pid="3" name="_EmailSubject">
    <vt:lpwstr>New Exel for Partner projects</vt:lpwstr>
  </property>
  <property fmtid="{D5CDD505-2E9C-101B-9397-08002B2CF9AE}" pid="4" name="_AuthorEmail">
    <vt:lpwstr>iryna.tomashevska@stcu.int</vt:lpwstr>
  </property>
  <property fmtid="{D5CDD505-2E9C-101B-9397-08002B2CF9AE}" pid="5" name="_AuthorEmailDisplayName">
    <vt:lpwstr>Iryna Tomashevska</vt:lpwstr>
  </property>
  <property fmtid="{D5CDD505-2E9C-101B-9397-08002B2CF9AE}" pid="6" name="_ReviewingToolsShownOnce">
    <vt:lpwstr/>
  </property>
</Properties>
</file>